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" yWindow="12" windowWidth="23256" windowHeight="12720"/>
  </bookViews>
  <sheets>
    <sheet name="2020" sheetId="11" r:id="rId1"/>
    <sheet name="2019" sheetId="10" r:id="rId2"/>
    <sheet name="9 месяцев 2019" sheetId="9" r:id="rId3"/>
    <sheet name="6 месяцев 2019" sheetId="8" r:id="rId4"/>
    <sheet name="1 квартал 2019" sheetId="7" r:id="rId5"/>
    <sheet name="4 квартал 2018" sheetId="6" r:id="rId6"/>
    <sheet name="3 квартал 2018" sheetId="5" r:id="rId7"/>
    <sheet name="2 квартал 2018" sheetId="4" r:id="rId8"/>
    <sheet name="1 квартал 2018" sheetId="2" r:id="rId9"/>
    <sheet name="Лист3" sheetId="3" r:id="rId10"/>
  </sheets>
  <calcPr calcId="125725"/>
</workbook>
</file>

<file path=xl/calcChain.xml><?xml version="1.0" encoding="utf-8"?>
<calcChain xmlns="http://schemas.openxmlformats.org/spreadsheetml/2006/main">
  <c r="G14" i="11"/>
  <c r="G5"/>
  <c r="G4" s="1"/>
  <c r="G28"/>
  <c r="L32"/>
  <c r="F32"/>
  <c r="K28"/>
  <c r="L26"/>
  <c r="L25"/>
  <c r="L24"/>
  <c r="L23"/>
  <c r="L22"/>
  <c r="L21"/>
  <c r="L20"/>
  <c r="L19"/>
  <c r="L18"/>
  <c r="L17"/>
  <c r="L16"/>
  <c r="L15"/>
  <c r="K14"/>
  <c r="L5"/>
  <c r="L6" s="1"/>
  <c r="L7" s="1"/>
  <c r="L8" s="1"/>
  <c r="L9" s="1"/>
  <c r="L10" s="1"/>
  <c r="L11" s="1"/>
  <c r="L12" s="1"/>
  <c r="L13" s="1"/>
  <c r="K4"/>
  <c r="L17" i="10"/>
  <c r="L18"/>
  <c r="L19"/>
  <c r="L20"/>
  <c r="L21"/>
  <c r="L22"/>
  <c r="L23"/>
  <c r="L24"/>
  <c r="L25"/>
  <c r="L26"/>
  <c r="L27"/>
  <c r="L28"/>
  <c r="L16"/>
  <c r="L5"/>
  <c r="L6" s="1"/>
  <c r="L7" s="1"/>
  <c r="L8" s="1"/>
  <c r="L9" s="1"/>
  <c r="L10" s="1"/>
  <c r="L11" s="1"/>
  <c r="L12" s="1"/>
  <c r="L13" s="1"/>
  <c r="L14" s="1"/>
  <c r="K15"/>
  <c r="G15" i="9"/>
  <c r="G32" i="11" l="1"/>
  <c r="K32"/>
  <c r="K33" s="1"/>
  <c r="L35" i="9"/>
  <c r="E33" i="10" l="1"/>
  <c r="E32"/>
  <c r="E31"/>
  <c r="E30"/>
  <c r="K29"/>
  <c r="K4"/>
  <c r="K34" l="1"/>
  <c r="K35" s="1"/>
  <c r="F9" i="9"/>
  <c r="F9" i="8"/>
  <c r="E33" i="9"/>
  <c r="E32"/>
  <c r="M29"/>
  <c r="E31"/>
  <c r="E30"/>
  <c r="L29"/>
  <c r="M15"/>
  <c r="L15"/>
  <c r="M4"/>
  <c r="L4"/>
  <c r="G4"/>
  <c r="M34" l="1"/>
  <c r="L34"/>
  <c r="L4" i="8"/>
  <c r="L28"/>
  <c r="L9"/>
  <c r="L15"/>
  <c r="F30"/>
  <c r="F31" i="9" s="1"/>
  <c r="F31" i="8"/>
  <c r="F32" i="9" s="1"/>
  <c r="F32" i="8"/>
  <c r="F33" i="9" s="1"/>
  <c r="F29" i="8"/>
  <c r="F30" i="9" s="1"/>
  <c r="F17" i="8"/>
  <c r="F17" i="9" s="1"/>
  <c r="F18" i="8"/>
  <c r="F18" i="9" s="1"/>
  <c r="F19" i="8"/>
  <c r="F19" i="9" s="1"/>
  <c r="F20" i="8"/>
  <c r="F20" i="9" s="1"/>
  <c r="F21" i="8"/>
  <c r="F21" i="9" s="1"/>
  <c r="F22" i="8"/>
  <c r="F22" i="9" s="1"/>
  <c r="F23" i="8"/>
  <c r="F24" i="9" s="1"/>
  <c r="F24" i="8"/>
  <c r="F25" i="9" s="1"/>
  <c r="F25" i="8"/>
  <c r="F26" i="9" s="1"/>
  <c r="F26" i="8"/>
  <c r="F27" i="9" s="1"/>
  <c r="F27" i="8"/>
  <c r="F16"/>
  <c r="F16" i="9" s="1"/>
  <c r="F6" i="8"/>
  <c r="F6" i="9" s="1"/>
  <c r="F7" i="8"/>
  <c r="F7" i="9" s="1"/>
  <c r="F8" i="8"/>
  <c r="F8" i="9" s="1"/>
  <c r="F10" i="8"/>
  <c r="F10" i="9" s="1"/>
  <c r="F11" i="8"/>
  <c r="F11" i="9" s="1"/>
  <c r="F12" i="8"/>
  <c r="F12" i="9" s="1"/>
  <c r="F13" i="8"/>
  <c r="F13" i="9" s="1"/>
  <c r="F14" i="8"/>
  <c r="F14" i="9" s="1"/>
  <c r="F5" i="8"/>
  <c r="F5" i="9" s="1"/>
  <c r="F29" l="1"/>
  <c r="G33"/>
  <c r="G30"/>
  <c r="F4"/>
  <c r="G31"/>
  <c r="G32"/>
  <c r="F15"/>
  <c r="L33" i="8"/>
  <c r="G32"/>
  <c r="G31"/>
  <c r="M32"/>
  <c r="E32"/>
  <c r="M31"/>
  <c r="E31"/>
  <c r="M30"/>
  <c r="E30"/>
  <c r="M29"/>
  <c r="E29"/>
  <c r="F28"/>
  <c r="M15"/>
  <c r="G15"/>
  <c r="F15"/>
  <c r="M4"/>
  <c r="G4"/>
  <c r="F4"/>
  <c r="G30" i="7"/>
  <c r="G31"/>
  <c r="G32"/>
  <c r="G29"/>
  <c r="F15"/>
  <c r="F34" i="9" l="1"/>
  <c r="G29"/>
  <c r="F34" i="10"/>
  <c r="M28" i="8"/>
  <c r="M33" s="1"/>
  <c r="F33"/>
  <c r="G28"/>
  <c r="M32" i="7"/>
  <c r="E32"/>
  <c r="M31"/>
  <c r="E31"/>
  <c r="M30"/>
  <c r="E30"/>
  <c r="M29"/>
  <c r="M28" s="1"/>
  <c r="M33" s="1"/>
  <c r="G28"/>
  <c r="E29"/>
  <c r="L28"/>
  <c r="F28"/>
  <c r="M15"/>
  <c r="L15"/>
  <c r="G4"/>
  <c r="M4"/>
  <c r="L4"/>
  <c r="F4"/>
  <c r="G34" i="9" l="1"/>
  <c r="I29"/>
  <c r="G33" i="8"/>
  <c r="I28" s="1"/>
  <c r="F33" i="7"/>
  <c r="L33"/>
  <c r="G15"/>
  <c r="G17" i="6"/>
  <c r="G18"/>
  <c r="G19"/>
  <c r="G20"/>
  <c r="G21"/>
  <c r="G22"/>
  <c r="G23"/>
  <c r="G24"/>
  <c r="G16"/>
  <c r="G6"/>
  <c r="G7"/>
  <c r="G8"/>
  <c r="G9"/>
  <c r="G10"/>
  <c r="G11"/>
  <c r="G12"/>
  <c r="G13"/>
  <c r="G14"/>
  <c r="G5"/>
  <c r="G25" i="5"/>
  <c r="G24"/>
  <c r="G23"/>
  <c r="G22"/>
  <c r="G21"/>
  <c r="G20"/>
  <c r="G19"/>
  <c r="G18"/>
  <c r="G17"/>
  <c r="G16"/>
  <c r="G6"/>
  <c r="G7"/>
  <c r="G8"/>
  <c r="G9"/>
  <c r="G10"/>
  <c r="G11"/>
  <c r="G12"/>
  <c r="G13"/>
  <c r="G14"/>
  <c r="G5"/>
  <c r="M30" i="6"/>
  <c r="M29"/>
  <c r="M28"/>
  <c r="M27"/>
  <c r="F5"/>
  <c r="F14" i="5"/>
  <c r="F14" i="6" s="1"/>
  <c r="F5" i="5"/>
  <c r="F30"/>
  <c r="F30" i="6" s="1"/>
  <c r="F29" i="5"/>
  <c r="F29" i="6" s="1"/>
  <c r="F28" i="5"/>
  <c r="F28" i="6" s="1"/>
  <c r="F27" i="5"/>
  <c r="F27" i="6" s="1"/>
  <c r="I23" i="9" l="1"/>
  <c r="I21"/>
  <c r="I28"/>
  <c r="I11"/>
  <c r="I27"/>
  <c r="I9"/>
  <c r="I14"/>
  <c r="I30"/>
  <c r="I20"/>
  <c r="I6"/>
  <c r="I33"/>
  <c r="I13"/>
  <c r="I17"/>
  <c r="I32"/>
  <c r="I31"/>
  <c r="I22"/>
  <c r="I8"/>
  <c r="I15"/>
  <c r="I19"/>
  <c r="I5"/>
  <c r="I10"/>
  <c r="I26"/>
  <c r="I16"/>
  <c r="I7"/>
  <c r="I12"/>
  <c r="I18"/>
  <c r="I4"/>
  <c r="G34" i="10"/>
  <c r="I22" i="8"/>
  <c r="I18"/>
  <c r="I14"/>
  <c r="I10"/>
  <c r="I6"/>
  <c r="I27"/>
  <c r="I17"/>
  <c r="I13"/>
  <c r="I9"/>
  <c r="I5"/>
  <c r="I20"/>
  <c r="I21"/>
  <c r="I26"/>
  <c r="I16"/>
  <c r="I8"/>
  <c r="I25"/>
  <c r="I19"/>
  <c r="I11"/>
  <c r="I7"/>
  <c r="I12"/>
  <c r="I32"/>
  <c r="I29"/>
  <c r="I31"/>
  <c r="I4"/>
  <c r="I30"/>
  <c r="I15"/>
  <c r="G33" i="7"/>
  <c r="I12" s="1"/>
  <c r="E30" i="6"/>
  <c r="E29"/>
  <c r="E28"/>
  <c r="E27"/>
  <c r="M26"/>
  <c r="L26"/>
  <c r="M15"/>
  <c r="L15"/>
  <c r="G15"/>
  <c r="G4"/>
  <c r="M4"/>
  <c r="L4"/>
  <c r="I31" i="7" l="1"/>
  <c r="I25"/>
  <c r="I19"/>
  <c r="I13"/>
  <c r="I10"/>
  <c r="I6"/>
  <c r="I8"/>
  <c r="I27"/>
  <c r="I29"/>
  <c r="I21"/>
  <c r="I17"/>
  <c r="I7"/>
  <c r="I16"/>
  <c r="I26"/>
  <c r="I9"/>
  <c r="I28"/>
  <c r="I4"/>
  <c r="I14"/>
  <c r="I22"/>
  <c r="I32"/>
  <c r="I11"/>
  <c r="I20"/>
  <c r="I30"/>
  <c r="I18"/>
  <c r="I5"/>
  <c r="I15"/>
  <c r="M31" i="6"/>
  <c r="L31"/>
  <c r="F26"/>
  <c r="F26" i="5"/>
  <c r="F24"/>
  <c r="F24" i="6" s="1"/>
  <c r="G4" i="5"/>
  <c r="M4"/>
  <c r="L4"/>
  <c r="M15"/>
  <c r="L15"/>
  <c r="M26"/>
  <c r="M31" s="1"/>
  <c r="L26"/>
  <c r="L31"/>
  <c r="F25"/>
  <c r="F25" i="6" s="1"/>
  <c r="F23" i="5"/>
  <c r="F23" i="6" s="1"/>
  <c r="F22" i="5"/>
  <c r="F22" i="6" s="1"/>
  <c r="F21" i="5"/>
  <c r="F21" i="6" s="1"/>
  <c r="F20" i="5"/>
  <c r="F20" i="6" s="1"/>
  <c r="F19" i="5"/>
  <c r="F19" i="6" s="1"/>
  <c r="F18" i="5"/>
  <c r="F18" i="6" s="1"/>
  <c r="F17" i="5"/>
  <c r="F17" i="6" s="1"/>
  <c r="F16" i="5"/>
  <c r="F16" i="6" s="1"/>
  <c r="F13" i="5"/>
  <c r="F13" i="6" s="1"/>
  <c r="F12" i="5"/>
  <c r="F12" i="6" s="1"/>
  <c r="F6" i="5"/>
  <c r="F6" i="6" s="1"/>
  <c r="F8" i="5"/>
  <c r="F8" i="6" s="1"/>
  <c r="F9" i="5"/>
  <c r="F9" i="6" s="1"/>
  <c r="F10" i="5"/>
  <c r="F10" i="6" s="1"/>
  <c r="F11" i="5"/>
  <c r="F11" i="6" s="1"/>
  <c r="G15" i="5"/>
  <c r="G27" i="4"/>
  <c r="G26"/>
  <c r="G27" i="5" s="1"/>
  <c r="E30"/>
  <c r="E29"/>
  <c r="E28"/>
  <c r="E27"/>
  <c r="G14" i="4"/>
  <c r="F14"/>
  <c r="F30" s="1"/>
  <c r="F4"/>
  <c r="F25"/>
  <c r="F7"/>
  <c r="F7" i="5" s="1"/>
  <c r="F7" i="6" s="1"/>
  <c r="G13" i="4"/>
  <c r="E29"/>
  <c r="E28"/>
  <c r="E27"/>
  <c r="E26"/>
  <c r="G29" i="2"/>
  <c r="G29" i="4" s="1"/>
  <c r="G28" i="2"/>
  <c r="F14"/>
  <c r="F4"/>
  <c r="G14"/>
  <c r="F25"/>
  <c r="F30" s="1"/>
  <c r="G4"/>
  <c r="E27"/>
  <c r="E28"/>
  <c r="E29"/>
  <c r="E26"/>
  <c r="F15" i="6" l="1"/>
  <c r="G27"/>
  <c r="G30" i="5"/>
  <c r="G30" i="6" s="1"/>
  <c r="G25" i="2"/>
  <c r="G4" i="4"/>
  <c r="G28" i="5"/>
  <c r="G28" i="6" s="1"/>
  <c r="F15" i="5"/>
  <c r="F4" i="6"/>
  <c r="F31"/>
  <c r="G28" i="4"/>
  <c r="F4" i="5"/>
  <c r="G29" l="1"/>
  <c r="G29" i="6" s="1"/>
  <c r="G26" s="1"/>
  <c r="G31" s="1"/>
  <c r="G25" i="4"/>
  <c r="G30" i="2"/>
  <c r="I25"/>
  <c r="G26" i="5"/>
  <c r="G31" s="1"/>
  <c r="I28" s="1"/>
  <c r="I30"/>
  <c r="I16"/>
  <c r="I18"/>
  <c r="I27"/>
  <c r="I22"/>
  <c r="F31"/>
  <c r="I10" l="1"/>
  <c r="I6"/>
  <c r="I7"/>
  <c r="I13"/>
  <c r="I14"/>
  <c r="I19"/>
  <c r="I20"/>
  <c r="I24"/>
  <c r="I23"/>
  <c r="I17"/>
  <c r="I29"/>
  <c r="I5"/>
  <c r="I15"/>
  <c r="I25"/>
  <c r="I4"/>
  <c r="I26"/>
  <c r="I21"/>
  <c r="I9"/>
  <c r="I26" i="6"/>
  <c r="I9"/>
  <c r="I13"/>
  <c r="I27"/>
  <c r="I14"/>
  <c r="I5"/>
  <c r="I16"/>
  <c r="I24"/>
  <c r="I22"/>
  <c r="I29"/>
  <c r="I7"/>
  <c r="I15"/>
  <c r="I6"/>
  <c r="I18"/>
  <c r="I19"/>
  <c r="I11"/>
  <c r="I28"/>
  <c r="I17"/>
  <c r="I21"/>
  <c r="I8"/>
  <c r="I30"/>
  <c r="I25"/>
  <c r="I10"/>
  <c r="I20"/>
  <c r="I23"/>
  <c r="I4"/>
  <c r="G30" i="4"/>
  <c r="I25" s="1"/>
  <c r="I11" i="5"/>
  <c r="I8"/>
  <c r="I10" i="2"/>
  <c r="I14"/>
  <c r="I27"/>
  <c r="I22"/>
  <c r="I20"/>
  <c r="I29"/>
  <c r="I15"/>
  <c r="I13"/>
  <c r="I18"/>
  <c r="I8"/>
  <c r="I24"/>
  <c r="I17"/>
  <c r="I19"/>
  <c r="I26"/>
  <c r="I6"/>
  <c r="I5"/>
  <c r="I12"/>
  <c r="I7"/>
  <c r="I23"/>
  <c r="I9"/>
  <c r="I16"/>
  <c r="I11"/>
  <c r="I21"/>
  <c r="I4"/>
  <c r="I28"/>
  <c r="I19" i="4" l="1"/>
  <c r="I15"/>
  <c r="I20"/>
  <c r="I24"/>
  <c r="I5"/>
  <c r="I27"/>
  <c r="I6"/>
  <c r="I7"/>
  <c r="I12"/>
  <c r="I22"/>
  <c r="I8"/>
  <c r="I17"/>
  <c r="I10"/>
  <c r="I16"/>
  <c r="I26"/>
  <c r="I21"/>
  <c r="I11"/>
  <c r="I9"/>
  <c r="I18"/>
  <c r="I23"/>
  <c r="I13"/>
  <c r="I14"/>
  <c r="I29"/>
  <c r="I4"/>
  <c r="I28"/>
  <c r="L34" i="10"/>
</calcChain>
</file>

<file path=xl/sharedStrings.xml><?xml version="1.0" encoding="utf-8"?>
<sst xmlns="http://schemas.openxmlformats.org/spreadsheetml/2006/main" count="792" uniqueCount="96">
  <si>
    <t>№ п/п</t>
  </si>
  <si>
    <t>Наименование организации-исполнителя мероприятия</t>
  </si>
  <si>
    <t>Перечнь выполненых мероприятий</t>
  </si>
  <si>
    <t>Плановая сумма, для реализации мероприятия, тыс. руб.</t>
  </si>
  <si>
    <t>Фактическая сумма, для реализации мероприятия, тыс. руб.</t>
  </si>
  <si>
    <t>Причины невыполнения мероприятия</t>
  </si>
  <si>
    <t>Наименование
 мероприятия</t>
  </si>
  <si>
    <t>Срок
 реализации</t>
  </si>
  <si>
    <t>обучение производственного персонала, внесение в должностные инструкции по рабочим местам практических приемов в части энергосбережения на обслуживаемом оборудовании;</t>
  </si>
  <si>
    <t>внедрение системы периодического премирования производственного персонала за экономию электроэнергии, выявление и пресечение фактов безучетного и бездоговорного присоединения потребителей к электрическим сетям</t>
  </si>
  <si>
    <t xml:space="preserve">разработка энергобаланса сетей и постоянная оценка режимов электропотребления для снижения </t>
  </si>
  <si>
    <t>информационное обеспечение энергосбережения (регламент совещаний, распространения организационной и технической информации)</t>
  </si>
  <si>
    <t>Заместитель начальника отдела контрола эффективности работы электрических сетей</t>
  </si>
  <si>
    <t>Рыжков П.М.</t>
  </si>
  <si>
    <t>______________________</t>
  </si>
  <si>
    <t xml:space="preserve">Реконструкция  ВЛ-0,4 -10кВ в целях присоединения энергопринимающих устройств заявителей, оплачивающих услуги по тарифу с инвестиционной составляющей, а также по стандартизированной ставке </t>
  </si>
  <si>
    <t>Реконструкция и техническое перевооружение</t>
  </si>
  <si>
    <t>ПИР будущих лет для технологического присоединения  льготной категории потребителей до 15 кВт</t>
  </si>
  <si>
    <t>ПИР будущих лет для технологического присоединения по стандартизированной ставке</t>
  </si>
  <si>
    <t xml:space="preserve">Реконструкция ВЛ-0,4-10кВ в целях присоед-я заявителей с запрашиваемой мощностью не превышающей 15кВ включительно(с учетом ранее присоединенной в данной точке присоед-я мощности) </t>
  </si>
  <si>
    <t xml:space="preserve">Реконструкция КЛ 0,4-10кВ в целях присоединения заявителей с запрашиваемой мощностью, не превышающей 15кВт включительно (с учетом ранее присоединенной  в данной точке присоединения мощности) </t>
  </si>
  <si>
    <t xml:space="preserve">Реконструкция трансформаторных подстанций 6/10-0,4кВ в целях присоединения заявителей с запрашиваемой мощностью, не превышающей 15кВт включительно (с учетом ранее присоединенной в данной точке присоед-я мощности) </t>
  </si>
  <si>
    <t xml:space="preserve">Реконструкция трансформаторных подстанций 6/10-0,4кВ в целях присоединения энергопринимающих устройств заявителей, оплачивающих услуги по тарифу с инвестиционной составляющей, а также по стандартизированной ставке </t>
  </si>
  <si>
    <t>1.1.</t>
  </si>
  <si>
    <t>1.2.</t>
  </si>
  <si>
    <t>1.4.</t>
  </si>
  <si>
    <t>1.5.</t>
  </si>
  <si>
    <t>1.6.</t>
  </si>
  <si>
    <t>1.7.</t>
  </si>
  <si>
    <t>1.9.</t>
  </si>
  <si>
    <t>ПСД</t>
  </si>
  <si>
    <t>Прочие</t>
  </si>
  <si>
    <t>1.10.</t>
  </si>
  <si>
    <t>2.</t>
  </si>
  <si>
    <t>Новое строительство</t>
  </si>
  <si>
    <t xml:space="preserve">Строительство ВЛ-0,4кВ в целях присоед-я заявителей с запрашиваемой мощностью не превышающей 15кВ включительно(с учетом ранее присоединенной в данной точке присоед-я мощности) </t>
  </si>
  <si>
    <t xml:space="preserve">Строительство ВЛ 6-10кВ в целях присоед-я заявителей с запрашиваемой мощностью не превышающей 15кВ включительно(с учетом ранее присоединенной в данной точке присоед-я мощности) </t>
  </si>
  <si>
    <t xml:space="preserve">Строительство КЛ-0,4/10кВ  в целях присоед-я заявителей с запрашиваемой мощностью не превышающей 15кВ включительно(с учетом ранее присоединенной в данной точке присоед-я мощности) </t>
  </si>
  <si>
    <t xml:space="preserve">Строительство ТП 6/10-0,4 кВ в целях присоед-я заявителей с запрашиваемой мощностью не превышающей 15кВ включительно(с учетом ранее присоединенной в данной точке присоед-я мощности) </t>
  </si>
  <si>
    <t>Строительство для технологического присоединения заявителей по стандартизированной ставке</t>
  </si>
  <si>
    <t>РП-39 Нехинская</t>
  </si>
  <si>
    <t>Организационные мероприятия</t>
  </si>
  <si>
    <t>3.</t>
  </si>
  <si>
    <t>2.1.</t>
  </si>
  <si>
    <t>2.2.</t>
  </si>
  <si>
    <t>2.3.</t>
  </si>
  <si>
    <t>2.4.</t>
  </si>
  <si>
    <t>2.5.</t>
  </si>
  <si>
    <t>2.6.</t>
  </si>
  <si>
    <t>3.1.</t>
  </si>
  <si>
    <t>3.2.</t>
  </si>
  <si>
    <t>3.4.</t>
  </si>
  <si>
    <t>3.3.</t>
  </si>
  <si>
    <t>ИТОГО</t>
  </si>
  <si>
    <t>2.7.</t>
  </si>
  <si>
    <t>2.8.</t>
  </si>
  <si>
    <t>Прочие объекты</t>
  </si>
  <si>
    <t>Приобретение ОС и ПО</t>
  </si>
  <si>
    <t>2.9.</t>
  </si>
  <si>
    <t>2.10.</t>
  </si>
  <si>
    <t>Контроль за расходом электроэнергии на хоз.нужды +установка осветительного оборудования с использованием светодиодов.</t>
  </si>
  <si>
    <t>Строительство. Прочие объекты</t>
  </si>
  <si>
    <t>Сведения о выполнении мероприятий государственной программы Новгородской области  «Улучшение жилищных условий граждан и повышения качества жилищно-коммунальных услуг в Новгородской области за 2 квартал 2018г.</t>
  </si>
  <si>
    <t>Начальник Службы балансов и реализации услуг</t>
  </si>
  <si>
    <t>Сведения о выполнении мероприятий государственной программы Новгородской области  «Улучшение жилищных условий граждан и повышения качества жилищно-коммунальных услуг в Новгородской области за 3 квартал 2018г.</t>
  </si>
  <si>
    <t>1.8.</t>
  </si>
  <si>
    <t xml:space="preserve">Реконструкция  КЛ-0,4-10 кВ в целях присоединения энергопринимающих устройств заявителей, оплачивающих услуги по тарифу с инвестиционной составляющей, а также по стандартизированной ставке </t>
  </si>
  <si>
    <t>Сведения о выполнении мероприятий государственной программы Новгородской области  «Улучшение жилищных условий граждан и повышения качества жилищно-коммунальных услуг в Новгородской области за 4 квартал 2018г.</t>
  </si>
  <si>
    <t>Сведения о выполнении мероприятий государственной программы Новгородской области  «Улучшение жилищных условий граждан и повышения качества жилищно-коммунальных услуг в Новгородской области за 1 квартал 2019г.</t>
  </si>
  <si>
    <t>ПИР</t>
  </si>
  <si>
    <t xml:space="preserve">Разукрупнение строительство ВЛ/КЛ </t>
  </si>
  <si>
    <t>план 3 квартал</t>
  </si>
  <si>
    <t>Строительство для технологического присоединения заявителей с запрашиваемой мощностью от 15 до 150 кВт</t>
  </si>
  <si>
    <t>план 4 квартал</t>
  </si>
  <si>
    <t>Сведения о выполнении мероприятий государственной программы Новгородской области  «Улучшение жилищных условий граждан и повышения качества жилищно-коммунальных услуг в Новгородской области за 9 месяцев 2019г.</t>
  </si>
  <si>
    <t>Сведения о выполнении мероприятий государственной программы Новгородской области  «Улучшение жилищных условий граждан и повышения качества жилищно-коммунальных услуг в Новгородской области за 6 месяцев 2019г.</t>
  </si>
  <si>
    <t>АО "Новгородоблэлектро"</t>
  </si>
  <si>
    <t>Мероприятия о снижению потерь на сетях АО "новгороболэлектро" за 2019г.</t>
  </si>
  <si>
    <t>Мероприятия о снижению потерь на сетях АО "новгороболэлектро" за 2020г.</t>
  </si>
  <si>
    <t xml:space="preserve">Строительство ВЛ-6-10кВ в целях присоед-я заявителей с запрашиваемой мощностью не превышающей 15кВ включительно(с учетом ранее присоединенной в данной точке присоед-я мощности) </t>
  </si>
  <si>
    <t xml:space="preserve">Строительство КЛ-0,4/10кВ в целях присоед-я заявителей с запрашиваемой мощностью не превышающей 15кВ включительно(с учетом ранее присоединенной в данной точке присоед-я мощности) </t>
  </si>
  <si>
    <t xml:space="preserve">Строительство трансформаторных подстанций 6/10-0,4кВ в целях присоединения заявителей с запрашиваемой мощностью, не превышающей 15кВт включительно (с учетом ранее присоединенной в данной точке присоед-я мощности) </t>
  </si>
  <si>
    <t>Строительство ВЛ-0,4кВ в целях присоед-я заявителей с запрашиваемой мощностью от 15 до 150 кВт</t>
  </si>
  <si>
    <t>Строительство ВЛ-6-10кВ в целях присоед-я заявителей с запрашиваемой мощностью от 15 до 150 кВт</t>
  </si>
  <si>
    <t>Строительство КЛ-0,4/10кВ в целях присоед-я заявителей с запрашиваемой мощностью от 15 до 150 кВт</t>
  </si>
  <si>
    <t>Строительство трансформаторных подстанций 6/10-0,4кВ  в целях присоед-я заявителей с запрашиваемой мощностью от 15 до 150 кВт</t>
  </si>
  <si>
    <t xml:space="preserve">Строительство профильных объектов </t>
  </si>
  <si>
    <t>Реконструкция ВЛ/КЛ 0,4 кВ</t>
  </si>
  <si>
    <t>Реконструкция ВЛ/КЛ-10кВ</t>
  </si>
  <si>
    <t>Реконструкция ТП, РП</t>
  </si>
  <si>
    <t>Реконструкция  в целях присоед-я заявителей с запрашиваемой мощностью свыше 15кВ</t>
  </si>
  <si>
    <t xml:space="preserve">Реконструкция ВЛ-0,4кВ в целях присоед-я заявителей с запрашиваемой мощностью не превышающей 15кВ включительно(с учетом ранее присоединенной в данной точке присоед-я мощности) </t>
  </si>
  <si>
    <t>Реконструкция ВЛ 6-10кВ в целях присоединения заявителей с запрашиваемой мощностью, не превышающей 15кВт включительно (с учетом ранее присоединенной  в данной точке присоединения мощности)</t>
  </si>
  <si>
    <t>Реконструкция КЛ 0,4-10кВ в целях присоединения заявителей с запрашиваемой мощностью, не превышающей 15кВт включительно (с учетом ранее присоединенной  в данной точке присоединения мощности)</t>
  </si>
  <si>
    <t>ПИР для строительства будущих лет</t>
  </si>
  <si>
    <t>прочие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</si>
</sst>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9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u val="singleAccounting"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Tahoma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imes"/>
      <family val="1"/>
    </font>
    <font>
      <sz val="11"/>
      <name val="Times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0" fontId="5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wrapText="1" readingOrder="1"/>
    </xf>
    <xf numFmtId="0" fontId="2" fillId="0" borderId="0" xfId="0" applyFont="1" applyAlignment="1">
      <alignment horizontal="left" wrapText="1" readingOrder="1"/>
    </xf>
    <xf numFmtId="49" fontId="6" fillId="2" borderId="1" xfId="1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1" xfId="0" applyFont="1" applyBorder="1" applyAlignment="1">
      <alignment horizontal="center" vertical="center" wrapText="1" readingOrder="1"/>
    </xf>
    <xf numFmtId="3" fontId="3" fillId="0" borderId="1" xfId="0" applyNumberFormat="1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wrapText="1" readingOrder="1"/>
    </xf>
    <xf numFmtId="49" fontId="7" fillId="2" borderId="1" xfId="1" applyNumberFormat="1" applyFont="1" applyFill="1" applyBorder="1" applyAlignment="1" applyProtection="1">
      <alignment horizontal="left" vertical="top" wrapText="1" indent="2"/>
      <protection locked="0"/>
    </xf>
    <xf numFmtId="49" fontId="7" fillId="2" borderId="1" xfId="1" applyNumberFormat="1" applyFont="1" applyFill="1" applyBorder="1" applyAlignment="1" applyProtection="1">
      <alignment horizontal="left" vertical="center" wrapText="1" indent="2"/>
      <protection locked="0"/>
    </xf>
    <xf numFmtId="0" fontId="3" fillId="0" borderId="0" xfId="0" applyFont="1" applyBorder="1" applyAlignment="1">
      <alignment horizontal="center" wrapText="1" readingOrder="1"/>
    </xf>
    <xf numFmtId="164" fontId="0" fillId="0" borderId="0" xfId="0" applyNumberFormat="1" applyBorder="1"/>
    <xf numFmtId="0" fontId="2" fillId="0" borderId="0" xfId="0" applyFont="1" applyBorder="1" applyAlignment="1">
      <alignment horizontal="center" wrapText="1" readingOrder="1"/>
    </xf>
    <xf numFmtId="3" fontId="3" fillId="3" borderId="1" xfId="0" applyNumberFormat="1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 applyProtection="1">
      <alignment horizontal="left" vertical="center" wrapText="1"/>
    </xf>
    <xf numFmtId="49" fontId="6" fillId="3" borderId="1" xfId="1" applyNumberFormat="1" applyFont="1" applyFill="1" applyBorder="1" applyAlignment="1" applyProtection="1">
      <alignment horizontal="left" vertical="center" wrapText="1" indent="2"/>
      <protection locked="0"/>
    </xf>
    <xf numFmtId="0" fontId="3" fillId="3" borderId="1" xfId="0" applyFont="1" applyFill="1" applyBorder="1" applyAlignment="1">
      <alignment horizontal="center" vertical="center" wrapText="1" readingOrder="1"/>
    </xf>
    <xf numFmtId="0" fontId="2" fillId="3" borderId="0" xfId="0" applyFont="1" applyFill="1" applyAlignment="1">
      <alignment horizontal="center" wrapText="1" readingOrder="1"/>
    </xf>
    <xf numFmtId="0" fontId="3" fillId="3" borderId="3" xfId="0" applyFont="1" applyFill="1" applyBorder="1" applyAlignment="1">
      <alignment horizontal="center" vertical="center" wrapText="1" readingOrder="1"/>
    </xf>
    <xf numFmtId="0" fontId="8" fillId="3" borderId="0" xfId="0" applyFont="1" applyFill="1" applyBorder="1" applyAlignment="1" applyProtection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 readingOrder="1"/>
    </xf>
    <xf numFmtId="0" fontId="3" fillId="3" borderId="3" xfId="0" applyFont="1" applyFill="1" applyBorder="1" applyAlignment="1">
      <alignment vertical="center" wrapText="1"/>
    </xf>
    <xf numFmtId="164" fontId="0" fillId="0" borderId="1" xfId="0" applyNumberFormat="1" applyBorder="1" applyAlignment="1">
      <alignment horizontal="center" vertical="center" readingOrder="1"/>
    </xf>
    <xf numFmtId="164" fontId="9" fillId="3" borderId="3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 readingOrder="1"/>
    </xf>
    <xf numFmtId="0" fontId="10" fillId="0" borderId="1" xfId="0" applyFont="1" applyBorder="1" applyAlignment="1">
      <alignment horizontal="center" vertical="center" wrapText="1" readingOrder="1"/>
    </xf>
    <xf numFmtId="43" fontId="11" fillId="0" borderId="0" xfId="0" applyNumberFormat="1" applyFont="1" applyBorder="1" applyAlignment="1">
      <alignment horizontal="center" wrapText="1" readingOrder="1"/>
    </xf>
    <xf numFmtId="43" fontId="11" fillId="0" borderId="0" xfId="0" applyNumberFormat="1" applyFont="1" applyBorder="1" applyAlignment="1">
      <alignment vertical="center" wrapText="1" readingOrder="1"/>
    </xf>
    <xf numFmtId="10" fontId="3" fillId="0" borderId="0" xfId="0" applyNumberFormat="1" applyFont="1" applyBorder="1" applyAlignment="1">
      <alignment horizontal="center" wrapText="1" readingOrder="1"/>
    </xf>
    <xf numFmtId="10" fontId="2" fillId="0" borderId="0" xfId="0" applyNumberFormat="1" applyFont="1" applyBorder="1" applyAlignment="1">
      <alignment horizontal="center" wrapText="1" readingOrder="1"/>
    </xf>
    <xf numFmtId="10" fontId="2" fillId="3" borderId="0" xfId="2" applyNumberFormat="1" applyFont="1" applyFill="1" applyAlignment="1">
      <alignment horizontal="center" wrapText="1" readingOrder="1"/>
    </xf>
    <xf numFmtId="164" fontId="0" fillId="0" borderId="1" xfId="0" applyNumberFormat="1" applyFill="1" applyBorder="1" applyAlignment="1">
      <alignment horizontal="center" vertical="center" readingOrder="1"/>
    </xf>
    <xf numFmtId="164" fontId="0" fillId="2" borderId="1" xfId="0" applyNumberFormat="1" applyFill="1" applyBorder="1"/>
    <xf numFmtId="164" fontId="0" fillId="2" borderId="1" xfId="0" applyNumberFormat="1" applyFill="1" applyBorder="1" applyAlignment="1">
      <alignment horizontal="center" vertical="center" readingOrder="1"/>
    </xf>
    <xf numFmtId="43" fontId="13" fillId="0" borderId="1" xfId="3" applyFont="1" applyFill="1" applyBorder="1" applyAlignment="1">
      <alignment vertical="center"/>
    </xf>
    <xf numFmtId="43" fontId="13" fillId="0" borderId="1" xfId="3" applyFont="1" applyFill="1" applyBorder="1"/>
    <xf numFmtId="43" fontId="2" fillId="0" borderId="0" xfId="0" applyNumberFormat="1" applyFont="1" applyBorder="1" applyAlignment="1">
      <alignment horizontal="center" wrapText="1" readingOrder="1"/>
    </xf>
    <xf numFmtId="0" fontId="2" fillId="4" borderId="0" xfId="0" applyFont="1" applyFill="1" applyAlignment="1">
      <alignment horizontal="center" wrapText="1" readingOrder="1"/>
    </xf>
    <xf numFmtId="164" fontId="2" fillId="0" borderId="0" xfId="0" applyNumberFormat="1" applyFont="1" applyAlignment="1">
      <alignment horizontal="center" wrapText="1" readingOrder="1"/>
    </xf>
    <xf numFmtId="43" fontId="2" fillId="3" borderId="0" xfId="0" applyNumberFormat="1" applyFont="1" applyFill="1" applyAlignment="1">
      <alignment horizontal="center" wrapText="1" readingOrder="1"/>
    </xf>
    <xf numFmtId="164" fontId="2" fillId="3" borderId="0" xfId="0" applyNumberFormat="1" applyFont="1" applyFill="1" applyAlignment="1">
      <alignment horizontal="center" wrapText="1" readingOrder="1"/>
    </xf>
    <xf numFmtId="164" fontId="0" fillId="5" borderId="1" xfId="0" applyNumberFormat="1" applyFill="1" applyBorder="1" applyAlignment="1">
      <alignment horizontal="center" vertical="center" readingOrder="1"/>
    </xf>
    <xf numFmtId="164" fontId="0" fillId="0" borderId="1" xfId="0" applyNumberFormat="1" applyFill="1" applyBorder="1"/>
    <xf numFmtId="164" fontId="4" fillId="0" borderId="1" xfId="0" applyNumberFormat="1" applyFont="1" applyFill="1" applyBorder="1" applyAlignment="1">
      <alignment horizontal="center" vertical="center" readingOrder="1"/>
    </xf>
    <xf numFmtId="0" fontId="2" fillId="6" borderId="0" xfId="0" applyFont="1" applyFill="1" applyAlignment="1">
      <alignment horizontal="center" wrapText="1" readingOrder="1"/>
    </xf>
    <xf numFmtId="0" fontId="3" fillId="0" borderId="1" xfId="0" applyFont="1" applyFill="1" applyBorder="1" applyAlignment="1">
      <alignment horizontal="center" vertical="center" wrapText="1" readingOrder="1"/>
    </xf>
    <xf numFmtId="0" fontId="14" fillId="0" borderId="0" xfId="0" applyFont="1" applyAlignment="1">
      <alignment horizontal="left" wrapText="1" readingOrder="1"/>
    </xf>
    <xf numFmtId="0" fontId="14" fillId="0" borderId="0" xfId="0" applyFont="1" applyAlignment="1">
      <alignment horizontal="center" wrapText="1" readingOrder="1"/>
    </xf>
    <xf numFmtId="4" fontId="15" fillId="2" borderId="1" xfId="1" applyNumberFormat="1" applyFont="1" applyFill="1" applyBorder="1" applyAlignment="1" applyProtection="1">
      <alignment horizontal="right" vertical="center" wrapText="1"/>
      <protection locked="0"/>
    </xf>
    <xf numFmtId="49" fontId="6" fillId="2" borderId="4" xfId="1" applyNumberFormat="1" applyFont="1" applyFill="1" applyBorder="1" applyAlignment="1" applyProtection="1">
      <alignment horizontal="left" vertical="center" wrapText="1" indent="2"/>
      <protection locked="0"/>
    </xf>
    <xf numFmtId="0" fontId="2" fillId="7" borderId="0" xfId="0" applyFont="1" applyFill="1" applyAlignment="1">
      <alignment horizontal="center" wrapText="1" readingOrder="1"/>
    </xf>
    <xf numFmtId="43" fontId="2" fillId="4" borderId="0" xfId="0" applyNumberFormat="1" applyFont="1" applyFill="1" applyAlignment="1">
      <alignment horizontal="center" wrapText="1" readingOrder="1"/>
    </xf>
    <xf numFmtId="43" fontId="13" fillId="7" borderId="1" xfId="3" applyFont="1" applyFill="1" applyBorder="1"/>
    <xf numFmtId="43" fontId="13" fillId="7" borderId="1" xfId="3" applyFont="1" applyFill="1" applyBorder="1" applyAlignment="1">
      <alignment vertical="center"/>
    </xf>
    <xf numFmtId="0" fontId="2" fillId="0" borderId="0" xfId="0" applyFont="1" applyFill="1" applyAlignment="1">
      <alignment horizontal="center" wrapText="1" readingOrder="1"/>
    </xf>
    <xf numFmtId="43" fontId="11" fillId="0" borderId="0" xfId="0" applyNumberFormat="1" applyFont="1" applyFill="1" applyBorder="1" applyAlignment="1">
      <alignment vertical="center" wrapText="1" readingOrder="1"/>
    </xf>
    <xf numFmtId="43" fontId="2" fillId="0" borderId="0" xfId="0" applyNumberFormat="1" applyFont="1" applyFill="1" applyAlignment="1">
      <alignment horizontal="center" wrapText="1" readingOrder="1"/>
    </xf>
    <xf numFmtId="43" fontId="13" fillId="6" borderId="1" xfId="3" applyFont="1" applyFill="1" applyBorder="1" applyAlignment="1">
      <alignment vertical="center"/>
    </xf>
    <xf numFmtId="43" fontId="13" fillId="6" borderId="1" xfId="3" applyFont="1" applyFill="1" applyBorder="1"/>
    <xf numFmtId="0" fontId="1" fillId="0" borderId="0" xfId="0" applyFont="1" applyAlignment="1">
      <alignment horizontal="center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16" fillId="0" borderId="1" xfId="0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left" vertical="center" wrapText="1"/>
    </xf>
    <xf numFmtId="43" fontId="11" fillId="3" borderId="0" xfId="0" applyNumberFormat="1" applyFont="1" applyFill="1" applyBorder="1" applyAlignment="1">
      <alignment vertical="center" wrapText="1" readingOrder="1"/>
    </xf>
  </cellXfs>
  <cellStyles count="4">
    <cellStyle name="Обычный" xfId="0" builtinId="0"/>
    <cellStyle name="Обычный_Инвестиции Сети Сбыты ЭСО" xfId="1"/>
    <cellStyle name="Процентный" xfId="2" builtinId="5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tabSelected="1" topLeftCell="A22" zoomScale="90" zoomScaleNormal="90" workbookViewId="0">
      <selection activeCell="G15" sqref="G15"/>
    </sheetView>
  </sheetViews>
  <sheetFormatPr defaultColWidth="9.109375" defaultRowHeight="15.6"/>
  <cols>
    <col min="1" max="1" width="6.6640625" style="1" customWidth="1"/>
    <col min="2" max="2" width="72.33203125" style="1" customWidth="1"/>
    <col min="3" max="3" width="15.33203125" style="1" customWidth="1"/>
    <col min="4" max="4" width="20" style="1" customWidth="1"/>
    <col min="5" max="5" width="67.109375" style="1" customWidth="1"/>
    <col min="6" max="6" width="28.109375" style="1" hidden="1" customWidth="1"/>
    <col min="7" max="7" width="27.5546875" style="1" customWidth="1"/>
    <col min="8" max="8" width="16.5546875" style="1" hidden="1" customWidth="1"/>
    <col min="9" max="9" width="14.44140625" style="1" customWidth="1"/>
    <col min="10" max="10" width="9.109375" style="1" customWidth="1"/>
    <col min="11" max="11" width="15.88671875" style="36" hidden="1" customWidth="1"/>
    <col min="12" max="12" width="15.88671875" style="1" hidden="1" customWidth="1"/>
    <col min="13" max="16384" width="9.109375" style="1"/>
  </cols>
  <sheetData>
    <row r="1" spans="1:12" ht="85.5" customHeight="1">
      <c r="A1" s="58" t="s">
        <v>78</v>
      </c>
      <c r="B1" s="58"/>
      <c r="C1" s="58"/>
      <c r="D1" s="58"/>
      <c r="E1" s="58"/>
      <c r="F1" s="58"/>
      <c r="G1" s="58"/>
      <c r="H1" s="58"/>
    </row>
    <row r="3" spans="1:12" ht="76.5" customHeight="1">
      <c r="A3" s="24" t="s">
        <v>0</v>
      </c>
      <c r="B3" s="24" t="s">
        <v>6</v>
      </c>
      <c r="C3" s="24" t="s">
        <v>7</v>
      </c>
      <c r="D3" s="24" t="s">
        <v>1</v>
      </c>
      <c r="E3" s="24" t="s">
        <v>2</v>
      </c>
      <c r="F3" s="24" t="s">
        <v>3</v>
      </c>
      <c r="G3" s="24" t="s">
        <v>4</v>
      </c>
      <c r="H3" s="24" t="s">
        <v>5</v>
      </c>
      <c r="K3" s="36" t="s">
        <v>73</v>
      </c>
    </row>
    <row r="4" spans="1:12" s="16" customFormat="1">
      <c r="A4" s="17">
        <v>1</v>
      </c>
      <c r="B4" s="18" t="s">
        <v>16</v>
      </c>
      <c r="C4" s="19"/>
      <c r="D4" s="19"/>
      <c r="E4" s="20"/>
      <c r="F4" s="22">
        <v>173142.07</v>
      </c>
      <c r="G4" s="22">
        <f>SUM(G5:G13)</f>
        <v>88048.840010000014</v>
      </c>
      <c r="H4" s="17"/>
      <c r="K4" s="22">
        <f>SUM(K5:K13)</f>
        <v>33914.49</v>
      </c>
      <c r="L4" s="22">
        <v>80393</v>
      </c>
    </row>
    <row r="5" spans="1:12">
      <c r="A5" s="5" t="s">
        <v>23</v>
      </c>
      <c r="B5" s="65" t="s">
        <v>87</v>
      </c>
      <c r="C5" s="59">
        <v>2020</v>
      </c>
      <c r="D5" s="59" t="s">
        <v>76</v>
      </c>
      <c r="E5" s="65" t="s">
        <v>87</v>
      </c>
      <c r="F5" s="30">
        <v>0</v>
      </c>
      <c r="G5" s="64">
        <f>13976.61</f>
        <v>13976.61</v>
      </c>
      <c r="H5" s="44"/>
      <c r="K5" s="53">
        <v>0</v>
      </c>
      <c r="L5" s="1">
        <f>ROUND('9 месяцев 2019'!G5/'9 месяцев 2019'!G4*'2020'!L4,0)</f>
        <v>2435</v>
      </c>
    </row>
    <row r="6" spans="1:12">
      <c r="A6" s="5" t="s">
        <v>24</v>
      </c>
      <c r="B6" s="65" t="s">
        <v>88</v>
      </c>
      <c r="C6" s="59"/>
      <c r="D6" s="59"/>
      <c r="E6" s="65" t="s">
        <v>88</v>
      </c>
      <c r="F6" s="30">
        <v>0</v>
      </c>
      <c r="G6" s="64">
        <v>0</v>
      </c>
      <c r="H6" s="44"/>
      <c r="K6" s="53">
        <v>0</v>
      </c>
      <c r="L6" s="1">
        <f>ROUND('9 месяцев 2019'!G6/'9 месяцев 2019'!G5*'2020'!L5,0)</f>
        <v>3241</v>
      </c>
    </row>
    <row r="7" spans="1:12">
      <c r="A7" s="5" t="s">
        <v>25</v>
      </c>
      <c r="B7" s="65" t="s">
        <v>89</v>
      </c>
      <c r="C7" s="59"/>
      <c r="D7" s="59"/>
      <c r="E7" s="65" t="s">
        <v>89</v>
      </c>
      <c r="F7" s="30">
        <v>45866.869999999995</v>
      </c>
      <c r="G7" s="64">
        <v>11208.29</v>
      </c>
      <c r="H7" s="44"/>
      <c r="K7" s="43">
        <v>19264.12</v>
      </c>
      <c r="L7" s="1">
        <f>ROUND('9 месяцев 2019'!G7/'9 месяцев 2019'!G6*'2020'!L6,0)</f>
        <v>26662</v>
      </c>
    </row>
    <row r="8" spans="1:12" ht="27.6">
      <c r="A8" s="5" t="s">
        <v>26</v>
      </c>
      <c r="B8" s="65" t="s">
        <v>90</v>
      </c>
      <c r="C8" s="59"/>
      <c r="D8" s="59"/>
      <c r="E8" s="65" t="s">
        <v>90</v>
      </c>
      <c r="F8" s="30">
        <v>5566.1</v>
      </c>
      <c r="G8" s="64">
        <v>17010.7</v>
      </c>
      <c r="H8" s="44"/>
      <c r="K8" s="56">
        <v>2337.7600000000002</v>
      </c>
      <c r="L8" s="1">
        <f>ROUND('9 месяцев 2019'!G8/'9 месяцев 2019'!G7*'2020'!L7,0)</f>
        <v>1399</v>
      </c>
    </row>
    <row r="9" spans="1:12" ht="41.4">
      <c r="A9" s="5" t="s">
        <v>27</v>
      </c>
      <c r="B9" s="66" t="s">
        <v>91</v>
      </c>
      <c r="C9" s="59"/>
      <c r="D9" s="59"/>
      <c r="E9" s="66" t="s">
        <v>91</v>
      </c>
      <c r="F9" s="30">
        <v>33315.449999999997</v>
      </c>
      <c r="G9" s="64">
        <v>16220.53</v>
      </c>
      <c r="H9" s="44"/>
      <c r="K9" s="57">
        <v>12312.61</v>
      </c>
      <c r="L9" s="1">
        <f>ROUND('9 месяцев 2019'!G9/'9 месяцев 2019'!G8*'2020'!L8,0)</f>
        <v>239</v>
      </c>
    </row>
    <row r="10" spans="1:12" ht="41.4">
      <c r="A10" s="5" t="s">
        <v>28</v>
      </c>
      <c r="B10" s="66" t="s">
        <v>92</v>
      </c>
      <c r="C10" s="59"/>
      <c r="D10" s="59"/>
      <c r="E10" s="66" t="s">
        <v>92</v>
      </c>
      <c r="F10" s="30">
        <v>1649.52</v>
      </c>
      <c r="G10" s="64">
        <v>1223.0448200000001</v>
      </c>
      <c r="H10" s="44"/>
      <c r="K10" s="34">
        <v>0</v>
      </c>
      <c r="L10" s="1">
        <f>ROUND('9 месяцев 2019'!G10/'9 месяцев 2019'!G9*'2020'!L9,0)</f>
        <v>26</v>
      </c>
    </row>
    <row r="11" spans="1:12" ht="78" customHeight="1">
      <c r="A11" s="5" t="s">
        <v>65</v>
      </c>
      <c r="B11" s="66" t="s">
        <v>93</v>
      </c>
      <c r="C11" s="59"/>
      <c r="D11" s="59"/>
      <c r="E11" s="66" t="s">
        <v>93</v>
      </c>
      <c r="F11" s="30">
        <v>1502.27</v>
      </c>
      <c r="G11" s="64">
        <v>0</v>
      </c>
      <c r="H11" s="44"/>
      <c r="K11" s="53">
        <v>0</v>
      </c>
      <c r="L11" s="1">
        <f>ROUND('9 месяцев 2019'!G11/'9 месяцев 2019'!G10*'2020'!L10,0)</f>
        <v>11759</v>
      </c>
    </row>
    <row r="12" spans="1:12" ht="55.2">
      <c r="A12" s="5" t="s">
        <v>29</v>
      </c>
      <c r="B12" s="66" t="s">
        <v>21</v>
      </c>
      <c r="C12" s="59"/>
      <c r="D12" s="59"/>
      <c r="E12" s="66" t="s">
        <v>21</v>
      </c>
      <c r="F12" s="30">
        <v>0</v>
      </c>
      <c r="G12" s="64">
        <v>376.96120999999999</v>
      </c>
      <c r="H12" s="44"/>
      <c r="K12" s="53"/>
      <c r="L12" s="1">
        <f>ROUND('9 месяцев 2019'!G12/'9 месяцев 2019'!G11*'2020'!L11,0)</f>
        <v>7155</v>
      </c>
    </row>
    <row r="13" spans="1:12">
      <c r="A13" s="5" t="s">
        <v>29</v>
      </c>
      <c r="B13" s="66" t="s">
        <v>94</v>
      </c>
      <c r="C13" s="59"/>
      <c r="D13" s="59"/>
      <c r="E13" s="66" t="s">
        <v>94</v>
      </c>
      <c r="F13" s="30">
        <v>0</v>
      </c>
      <c r="G13" s="64">
        <v>28032.703979999998</v>
      </c>
      <c r="H13" s="44"/>
      <c r="K13" s="53"/>
      <c r="L13" s="1">
        <f>ROUND('9 месяцев 2019'!G13/'9 месяцев 2019'!G12*'2020'!L12,0)</f>
        <v>2814</v>
      </c>
    </row>
    <row r="14" spans="1:12" s="16" customFormat="1">
      <c r="A14" s="12" t="s">
        <v>33</v>
      </c>
      <c r="B14" s="13" t="s">
        <v>34</v>
      </c>
      <c r="C14" s="59"/>
      <c r="D14" s="59"/>
      <c r="E14" s="14"/>
      <c r="F14" s="23">
        <v>228014.31000000003</v>
      </c>
      <c r="G14" s="23">
        <f>SUM(G15:G27)</f>
        <v>370676.39818000002</v>
      </c>
      <c r="H14" s="15"/>
      <c r="K14" s="42">
        <f>SUM(K15:K26)</f>
        <v>61375.05</v>
      </c>
      <c r="L14" s="23">
        <v>219962.2</v>
      </c>
    </row>
    <row r="15" spans="1:12" s="16" customFormat="1" ht="41.4">
      <c r="A15" s="5" t="s">
        <v>43</v>
      </c>
      <c r="B15" s="62" t="s">
        <v>35</v>
      </c>
      <c r="C15" s="59"/>
      <c r="D15" s="59"/>
      <c r="E15" s="62" t="s">
        <v>35</v>
      </c>
      <c r="F15" s="30">
        <v>0</v>
      </c>
      <c r="G15" s="64">
        <v>31337.81554</v>
      </c>
      <c r="H15" s="44"/>
      <c r="K15" s="53"/>
      <c r="L15" s="16">
        <f>ROUND('9 месяцев 2019'!G16/'9 месяцев 2019'!$G$15*'2020'!$L$28,0)</f>
        <v>7980</v>
      </c>
    </row>
    <row r="16" spans="1:12" s="16" customFormat="1" ht="41.4">
      <c r="A16" s="5" t="s">
        <v>44</v>
      </c>
      <c r="B16" s="62" t="s">
        <v>79</v>
      </c>
      <c r="C16" s="59"/>
      <c r="D16" s="59"/>
      <c r="E16" s="62" t="s">
        <v>79</v>
      </c>
      <c r="F16" s="30">
        <v>0</v>
      </c>
      <c r="G16" s="64">
        <v>7309.4705599999998</v>
      </c>
      <c r="H16" s="44"/>
      <c r="K16" s="53"/>
      <c r="L16" s="16">
        <f>ROUND('9 месяцев 2019'!G17/'9 месяцев 2019'!$G$15*'2020'!$L$28,0)</f>
        <v>12249</v>
      </c>
    </row>
    <row r="17" spans="1:12" ht="41.4">
      <c r="A17" s="5" t="s">
        <v>45</v>
      </c>
      <c r="B17" s="62" t="s">
        <v>80</v>
      </c>
      <c r="C17" s="59"/>
      <c r="D17" s="59"/>
      <c r="E17" s="62" t="s">
        <v>80</v>
      </c>
      <c r="F17" s="30">
        <v>28898.22</v>
      </c>
      <c r="G17" s="64">
        <v>19935.550739999999</v>
      </c>
      <c r="H17" s="44"/>
      <c r="K17" s="43">
        <v>12137.25</v>
      </c>
      <c r="L17" s="16">
        <f>ROUND('9 месяцев 2019'!G18/'9 месяцев 2019'!$G$15*'2020'!$L$28,0)</f>
        <v>30222</v>
      </c>
    </row>
    <row r="18" spans="1:12" ht="55.2">
      <c r="A18" s="5" t="s">
        <v>46</v>
      </c>
      <c r="B18" s="63" t="s">
        <v>81</v>
      </c>
      <c r="C18" s="59"/>
      <c r="D18" s="59"/>
      <c r="E18" s="63" t="s">
        <v>81</v>
      </c>
      <c r="F18" s="30">
        <v>14509.76</v>
      </c>
      <c r="G18" s="64">
        <v>16168.15274</v>
      </c>
      <c r="H18" s="44"/>
      <c r="K18" s="43">
        <v>6094.1</v>
      </c>
      <c r="L18" s="16">
        <f>ROUND('9 месяцев 2019'!G19/'9 месяцев 2019'!$G$15*'2020'!$L$28,0)</f>
        <v>9131</v>
      </c>
    </row>
    <row r="19" spans="1:12" ht="27.6">
      <c r="A19" s="5" t="s">
        <v>47</v>
      </c>
      <c r="B19" s="63" t="s">
        <v>82</v>
      </c>
      <c r="C19" s="59"/>
      <c r="D19" s="59"/>
      <c r="E19" s="63" t="s">
        <v>82</v>
      </c>
      <c r="F19" s="30">
        <v>12635.599999999999</v>
      </c>
      <c r="G19" s="64">
        <v>11271.983429999998</v>
      </c>
      <c r="H19" s="44"/>
      <c r="K19" s="43">
        <v>5306.95</v>
      </c>
      <c r="L19" s="16">
        <f>ROUND('9 месяцев 2019'!G20/'9 месяцев 2019'!$G$15*'2020'!$L$28,0)</f>
        <v>4429</v>
      </c>
    </row>
    <row r="20" spans="1:12" ht="27.6">
      <c r="A20" s="5" t="s">
        <v>48</v>
      </c>
      <c r="B20" s="63" t="s">
        <v>83</v>
      </c>
      <c r="C20" s="59"/>
      <c r="D20" s="59"/>
      <c r="E20" s="63" t="s">
        <v>83</v>
      </c>
      <c r="F20" s="30">
        <v>10862.18</v>
      </c>
      <c r="G20" s="64">
        <v>6352.5005600000004</v>
      </c>
      <c r="H20" s="44"/>
      <c r="K20" s="43">
        <v>5431.09</v>
      </c>
      <c r="L20" s="16">
        <f>ROUND('9 месяцев 2019'!G21/'9 месяцев 2019'!$G$15*'2020'!$L$28,0)</f>
        <v>15616</v>
      </c>
    </row>
    <row r="21" spans="1:12" ht="27.6">
      <c r="A21" s="5" t="s">
        <v>54</v>
      </c>
      <c r="B21" s="63" t="s">
        <v>84</v>
      </c>
      <c r="C21" s="59"/>
      <c r="D21" s="59"/>
      <c r="E21" s="63" t="s">
        <v>84</v>
      </c>
      <c r="F21" s="30">
        <v>70989</v>
      </c>
      <c r="G21" s="64">
        <v>75816.38139000001</v>
      </c>
      <c r="H21" s="44"/>
      <c r="K21" s="43">
        <v>29815.38</v>
      </c>
      <c r="L21" s="16">
        <f>ROUND('9 месяцев 2019'!G22/'9 месяцев 2019'!$G$15*'2020'!$L$28,0)</f>
        <v>66274</v>
      </c>
    </row>
    <row r="22" spans="1:12" ht="33" customHeight="1">
      <c r="A22" s="5"/>
      <c r="B22" s="63" t="s">
        <v>85</v>
      </c>
      <c r="C22" s="59"/>
      <c r="D22" s="59"/>
      <c r="E22" s="63" t="s">
        <v>85</v>
      </c>
      <c r="F22" s="30">
        <v>0</v>
      </c>
      <c r="G22" s="64">
        <v>33343.703219999996</v>
      </c>
      <c r="H22" s="44"/>
      <c r="K22" s="53"/>
      <c r="L22" s="16">
        <f>ROUND('9 месяцев 2019'!G23/'9 месяцев 2019'!$G$15*'2020'!$L$28,0)</f>
        <v>25605</v>
      </c>
    </row>
    <row r="23" spans="1:12" ht="27.6">
      <c r="A23" s="5"/>
      <c r="B23" s="8" t="s">
        <v>39</v>
      </c>
      <c r="C23" s="59"/>
      <c r="D23" s="59"/>
      <c r="E23" s="8" t="s">
        <v>39</v>
      </c>
      <c r="F23" s="30">
        <v>23754.000000000004</v>
      </c>
      <c r="G23" s="41">
        <v>38722.94</v>
      </c>
      <c r="H23" s="44"/>
      <c r="K23" s="43">
        <v>2375.4</v>
      </c>
      <c r="L23" s="16">
        <f>ROUND('9 месяцев 2019'!G24/'9 месяцев 2019'!$G$15*'2020'!$L$28,0)</f>
        <v>0</v>
      </c>
    </row>
    <row r="24" spans="1:12">
      <c r="A24" s="5"/>
      <c r="B24" s="63" t="s">
        <v>86</v>
      </c>
      <c r="C24" s="59"/>
      <c r="D24" s="59"/>
      <c r="E24" s="63" t="s">
        <v>86</v>
      </c>
      <c r="F24" s="30">
        <v>47159.95</v>
      </c>
      <c r="G24" s="64">
        <v>94969.03</v>
      </c>
      <c r="H24" s="44"/>
      <c r="K24" s="43">
        <v>0</v>
      </c>
      <c r="L24" s="16">
        <f>ROUND('9 месяцев 2019'!G25/'9 месяцев 2019'!$G$15*'2020'!$L$28,0)</f>
        <v>0</v>
      </c>
    </row>
    <row r="25" spans="1:12">
      <c r="A25" s="5" t="s">
        <v>58</v>
      </c>
      <c r="B25" s="8" t="s">
        <v>57</v>
      </c>
      <c r="C25" s="59"/>
      <c r="D25" s="59"/>
      <c r="E25" s="3" t="s">
        <v>57</v>
      </c>
      <c r="F25" s="30">
        <v>18930.72</v>
      </c>
      <c r="G25" s="41">
        <v>35441.370000000003</v>
      </c>
      <c r="H25" s="44"/>
      <c r="K25" s="53"/>
      <c r="L25" s="16">
        <f>ROUND('9 месяцев 2019'!G27/'9 месяцев 2019'!$G$15*'2020'!$L$28,0)</f>
        <v>0</v>
      </c>
    </row>
    <row r="26" spans="1:12" ht="27.6">
      <c r="A26" s="5" t="s">
        <v>59</v>
      </c>
      <c r="B26" s="8" t="s">
        <v>60</v>
      </c>
      <c r="C26" s="59"/>
      <c r="D26" s="59"/>
      <c r="E26" s="3" t="s">
        <v>60</v>
      </c>
      <c r="F26" s="30">
        <v>274.88</v>
      </c>
      <c r="G26" s="41">
        <v>0</v>
      </c>
      <c r="H26" s="44"/>
      <c r="K26" s="43">
        <v>214.88</v>
      </c>
      <c r="L26" s="16">
        <f>ROUND('9 месяцев 2019'!G28/'9 месяцев 2019'!$G$15*'2020'!$L$28,0)</f>
        <v>83</v>
      </c>
    </row>
    <row r="27" spans="1:12">
      <c r="A27" s="5"/>
      <c r="B27" s="8" t="s">
        <v>95</v>
      </c>
      <c r="C27" s="59"/>
      <c r="D27" s="59"/>
      <c r="E27" s="8" t="s">
        <v>95</v>
      </c>
      <c r="F27" s="30"/>
      <c r="G27" s="64">
        <v>7.5</v>
      </c>
      <c r="H27" s="44"/>
      <c r="K27" s="43"/>
      <c r="L27" s="16"/>
    </row>
    <row r="28" spans="1:12" s="16" customFormat="1">
      <c r="A28" s="12" t="s">
        <v>42</v>
      </c>
      <c r="B28" s="13" t="s">
        <v>41</v>
      </c>
      <c r="C28" s="59"/>
      <c r="D28" s="59"/>
      <c r="E28" s="14"/>
      <c r="F28" s="23">
        <v>575.99700000000007</v>
      </c>
      <c r="G28" s="23">
        <f>SUM(G29:G31)</f>
        <v>517.20000000000005</v>
      </c>
      <c r="H28" s="15"/>
      <c r="K28" s="42">
        <f>SUM(K29:K31)</f>
        <v>127.75</v>
      </c>
      <c r="L28" s="23">
        <v>219962.2</v>
      </c>
    </row>
    <row r="29" spans="1:12" ht="41.4">
      <c r="A29" s="5" t="s">
        <v>49</v>
      </c>
      <c r="B29" s="60" t="s">
        <v>8</v>
      </c>
      <c r="C29" s="59"/>
      <c r="D29" s="59"/>
      <c r="E29" s="60" t="s">
        <v>8</v>
      </c>
      <c r="F29" s="30">
        <v>208</v>
      </c>
      <c r="G29" s="61">
        <v>274</v>
      </c>
      <c r="H29" s="44"/>
      <c r="K29" s="43">
        <v>52</v>
      </c>
    </row>
    <row r="30" spans="1:12" ht="55.2">
      <c r="A30" s="5" t="s">
        <v>50</v>
      </c>
      <c r="B30" s="60" t="s">
        <v>9</v>
      </c>
      <c r="C30" s="59"/>
      <c r="D30" s="59"/>
      <c r="E30" s="60" t="s">
        <v>9</v>
      </c>
      <c r="F30" s="30">
        <v>236</v>
      </c>
      <c r="G30" s="61">
        <v>200.7</v>
      </c>
      <c r="H30" s="44"/>
      <c r="K30" s="43">
        <v>59</v>
      </c>
    </row>
    <row r="31" spans="1:12" ht="41.4">
      <c r="A31" s="5" t="s">
        <v>52</v>
      </c>
      <c r="B31" s="60" t="s">
        <v>11</v>
      </c>
      <c r="C31" s="59"/>
      <c r="D31" s="59"/>
      <c r="E31" s="60" t="s">
        <v>11</v>
      </c>
      <c r="F31" s="30">
        <v>66.997</v>
      </c>
      <c r="G31" s="61">
        <v>42.5</v>
      </c>
      <c r="H31" s="44"/>
      <c r="K31" s="43">
        <v>16.75</v>
      </c>
    </row>
    <row r="32" spans="1:12" ht="19.8">
      <c r="A32" s="6"/>
      <c r="B32" s="25" t="s">
        <v>53</v>
      </c>
      <c r="C32" s="9"/>
      <c r="D32" s="9"/>
      <c r="E32" s="9"/>
      <c r="F32" s="26">
        <f>F28+F14+F4</f>
        <v>401732.37700000004</v>
      </c>
      <c r="G32" s="67">
        <f>G28+G14+G4</f>
        <v>459242.43819000002</v>
      </c>
      <c r="H32" s="27"/>
      <c r="K32" s="54">
        <f>K28+K14+K4</f>
        <v>95417.290000000008</v>
      </c>
      <c r="L32" s="26">
        <f>L28+L14+L4</f>
        <v>520317.4</v>
      </c>
    </row>
    <row r="33" spans="2:11">
      <c r="C33" s="11"/>
      <c r="D33" s="11"/>
      <c r="E33" s="11"/>
      <c r="F33" s="11"/>
      <c r="G33" s="10"/>
      <c r="H33" s="11"/>
      <c r="K33" s="55">
        <f>K32-130658</f>
        <v>-35240.709999999992</v>
      </c>
    </row>
    <row r="34" spans="2:11">
      <c r="C34" s="11"/>
      <c r="D34" s="11"/>
      <c r="E34" s="11"/>
      <c r="F34" s="35"/>
      <c r="G34" s="10"/>
      <c r="H34" s="11"/>
    </row>
    <row r="35" spans="2:11">
      <c r="C35" s="11"/>
      <c r="D35" s="11"/>
      <c r="E35" s="11"/>
      <c r="F35" s="11"/>
      <c r="G35" s="10"/>
      <c r="H35" s="11"/>
    </row>
    <row r="36" spans="2:11" ht="18">
      <c r="B36" s="45" t="s">
        <v>63</v>
      </c>
    </row>
    <row r="37" spans="2:11" ht="18">
      <c r="B37" s="46"/>
    </row>
    <row r="38" spans="2:11" ht="35.25" customHeight="1">
      <c r="B38" s="45" t="s">
        <v>14</v>
      </c>
    </row>
    <row r="39" spans="2:11" ht="18">
      <c r="B39" s="45" t="s">
        <v>13</v>
      </c>
    </row>
  </sheetData>
  <mergeCells count="3">
    <mergeCell ref="A1:H1"/>
    <mergeCell ref="C5:C31"/>
    <mergeCell ref="D5:D31"/>
  </mergeCells>
  <dataValidations count="2">
    <dataValidation type="decimal" allowBlank="1" showErrorMessage="1" errorTitle="Ошибка" error="Допускается ввод только неотрицательных чисел!" sqref="G33:G35 K14:L14 F14:G1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5:B27 E5:E21 E23:E28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70" zoomScaleNormal="70" workbookViewId="0">
      <selection sqref="A1:H1"/>
    </sheetView>
  </sheetViews>
  <sheetFormatPr defaultColWidth="9.109375" defaultRowHeight="15.6"/>
  <cols>
    <col min="1" max="1" width="6.6640625" style="1" customWidth="1"/>
    <col min="2" max="2" width="72.33203125" style="1" customWidth="1"/>
    <col min="3" max="3" width="15.33203125" style="1" customWidth="1"/>
    <col min="4" max="4" width="20" style="1" customWidth="1"/>
    <col min="5" max="5" width="67.109375" style="1" customWidth="1"/>
    <col min="6" max="6" width="28.109375" style="1" hidden="1" customWidth="1"/>
    <col min="7" max="7" width="27.5546875" style="1" customWidth="1"/>
    <col min="8" max="8" width="16.5546875" style="1" hidden="1" customWidth="1"/>
    <col min="9" max="9" width="14.44140625" style="1" customWidth="1"/>
    <col min="10" max="10" width="9.109375" style="1" customWidth="1"/>
    <col min="11" max="11" width="15.88671875" style="36" hidden="1" customWidth="1"/>
    <col min="12" max="12" width="15.88671875" style="1" hidden="1" customWidth="1"/>
    <col min="13" max="16384" width="9.109375" style="1"/>
  </cols>
  <sheetData>
    <row r="1" spans="1:12" ht="85.5" customHeight="1">
      <c r="A1" s="58" t="s">
        <v>77</v>
      </c>
      <c r="B1" s="58"/>
      <c r="C1" s="58"/>
      <c r="D1" s="58"/>
      <c r="E1" s="58"/>
      <c r="F1" s="58"/>
      <c r="G1" s="58"/>
      <c r="H1" s="58"/>
    </row>
    <row r="3" spans="1:12" ht="76.5" customHeight="1">
      <c r="A3" s="24" t="s">
        <v>0</v>
      </c>
      <c r="B3" s="24" t="s">
        <v>6</v>
      </c>
      <c r="C3" s="24" t="s">
        <v>7</v>
      </c>
      <c r="D3" s="24" t="s">
        <v>1</v>
      </c>
      <c r="E3" s="24" t="s">
        <v>2</v>
      </c>
      <c r="F3" s="24" t="s">
        <v>3</v>
      </c>
      <c r="G3" s="24" t="s">
        <v>4</v>
      </c>
      <c r="H3" s="24" t="s">
        <v>5</v>
      </c>
      <c r="K3" s="36" t="s">
        <v>73</v>
      </c>
    </row>
    <row r="4" spans="1:12" s="16" customFormat="1">
      <c r="A4" s="17">
        <v>1</v>
      </c>
      <c r="B4" s="18" t="s">
        <v>16</v>
      </c>
      <c r="C4" s="19"/>
      <c r="D4" s="19"/>
      <c r="E4" s="20"/>
      <c r="F4" s="22">
        <v>173142.07</v>
      </c>
      <c r="G4" s="22">
        <v>123340.53</v>
      </c>
      <c r="H4" s="17"/>
      <c r="K4" s="22">
        <f>SUM(K5:K14)</f>
        <v>79665.649999999994</v>
      </c>
      <c r="L4" s="22">
        <v>80393</v>
      </c>
    </row>
    <row r="5" spans="1:12" ht="27.6">
      <c r="A5" s="5" t="s">
        <v>23</v>
      </c>
      <c r="B5" s="8" t="s">
        <v>17</v>
      </c>
      <c r="C5" s="59">
        <v>2019</v>
      </c>
      <c r="D5" s="59" t="s">
        <v>76</v>
      </c>
      <c r="E5" s="8" t="s">
        <v>17</v>
      </c>
      <c r="F5" s="30">
        <v>0</v>
      </c>
      <c r="G5" s="41">
        <v>3751.4</v>
      </c>
      <c r="H5" s="44"/>
      <c r="K5" s="53">
        <v>0</v>
      </c>
      <c r="L5" s="1">
        <f>ROUND('9 месяцев 2019'!G5/'9 месяцев 2019'!G4*'2019'!L4,0)</f>
        <v>2435</v>
      </c>
    </row>
    <row r="6" spans="1:12" ht="27.6">
      <c r="A6" s="5" t="s">
        <v>24</v>
      </c>
      <c r="B6" s="8" t="s">
        <v>18</v>
      </c>
      <c r="C6" s="59"/>
      <c r="D6" s="59"/>
      <c r="E6" s="8" t="s">
        <v>18</v>
      </c>
      <c r="F6" s="30">
        <v>0</v>
      </c>
      <c r="G6" s="41">
        <v>4992.88</v>
      </c>
      <c r="H6" s="44"/>
      <c r="K6" s="53">
        <v>0</v>
      </c>
      <c r="L6" s="1">
        <f>ROUND('9 месяцев 2019'!G6/'9 месяцев 2019'!G5*'2019'!L5,0)</f>
        <v>3241</v>
      </c>
    </row>
    <row r="7" spans="1:12" ht="41.4">
      <c r="A7" s="5" t="s">
        <v>25</v>
      </c>
      <c r="B7" s="7" t="s">
        <v>19</v>
      </c>
      <c r="C7" s="59"/>
      <c r="D7" s="59"/>
      <c r="E7" s="7" t="s">
        <v>19</v>
      </c>
      <c r="F7" s="30">
        <v>45866.869999999995</v>
      </c>
      <c r="G7" s="41">
        <v>41073.99</v>
      </c>
      <c r="H7" s="44"/>
      <c r="K7" s="43">
        <v>19264.12</v>
      </c>
      <c r="L7" s="1">
        <f>ROUND('9 месяцев 2019'!G7/'9 месяцев 2019'!G6*'2019'!L6,0)</f>
        <v>26662</v>
      </c>
    </row>
    <row r="8" spans="1:12" ht="55.2">
      <c r="A8" s="5" t="s">
        <v>26</v>
      </c>
      <c r="B8" s="7" t="s">
        <v>15</v>
      </c>
      <c r="C8" s="59"/>
      <c r="D8" s="59"/>
      <c r="E8" s="7" t="s">
        <v>15</v>
      </c>
      <c r="F8" s="30">
        <v>5566.1</v>
      </c>
      <c r="G8" s="41">
        <v>2155.12</v>
      </c>
      <c r="H8" s="44"/>
      <c r="K8" s="56">
        <v>2337.7600000000002</v>
      </c>
      <c r="L8" s="1">
        <f>ROUND('9 месяцев 2019'!G8/'9 месяцев 2019'!G7*'2019'!L7,0)</f>
        <v>1399</v>
      </c>
    </row>
    <row r="9" spans="1:12" ht="55.2">
      <c r="A9" s="5" t="s">
        <v>27</v>
      </c>
      <c r="B9" s="7" t="s">
        <v>20</v>
      </c>
      <c r="C9" s="59"/>
      <c r="D9" s="59"/>
      <c r="E9" s="7" t="s">
        <v>20</v>
      </c>
      <c r="F9" s="30">
        <v>33315.449999999997</v>
      </c>
      <c r="G9" s="41">
        <v>368.2</v>
      </c>
      <c r="H9" s="44"/>
      <c r="K9" s="57">
        <v>12312.61</v>
      </c>
      <c r="L9" s="1">
        <f>ROUND('9 месяцев 2019'!G9/'9 месяцев 2019'!G8*'2019'!L8,0)</f>
        <v>239</v>
      </c>
    </row>
    <row r="10" spans="1:12" ht="55.2">
      <c r="A10" s="5" t="s">
        <v>28</v>
      </c>
      <c r="B10" s="7" t="s">
        <v>21</v>
      </c>
      <c r="C10" s="59"/>
      <c r="D10" s="59"/>
      <c r="E10" s="7" t="s">
        <v>21</v>
      </c>
      <c r="F10" s="30">
        <v>1649.52</v>
      </c>
      <c r="G10" s="41">
        <v>40.22</v>
      </c>
      <c r="H10" s="44"/>
      <c r="K10" s="34">
        <v>0</v>
      </c>
      <c r="L10" s="1">
        <f>ROUND('9 месяцев 2019'!G10/'9 месяцев 2019'!G9*'2019'!L9,0)</f>
        <v>26</v>
      </c>
    </row>
    <row r="11" spans="1:12" ht="78" customHeight="1">
      <c r="A11" s="5" t="s">
        <v>65</v>
      </c>
      <c r="B11" s="7" t="s">
        <v>22</v>
      </c>
      <c r="C11" s="59"/>
      <c r="D11" s="59"/>
      <c r="E11" s="7" t="s">
        <v>22</v>
      </c>
      <c r="F11" s="30">
        <v>1502.27</v>
      </c>
      <c r="G11" s="41">
        <v>18190.14</v>
      </c>
      <c r="H11" s="44"/>
      <c r="K11" s="53">
        <v>0</v>
      </c>
      <c r="L11" s="1">
        <f>ROUND('9 месяцев 2019'!G11/'9 месяцев 2019'!G10*'2019'!L10,0)</f>
        <v>11759</v>
      </c>
    </row>
    <row r="12" spans="1:12" ht="55.2">
      <c r="A12" s="5" t="s">
        <v>29</v>
      </c>
      <c r="B12" s="7" t="s">
        <v>66</v>
      </c>
      <c r="C12" s="59"/>
      <c r="D12" s="59"/>
      <c r="E12" s="7" t="s">
        <v>66</v>
      </c>
      <c r="F12" s="30">
        <v>0</v>
      </c>
      <c r="G12" s="41">
        <v>11068.11</v>
      </c>
      <c r="H12" s="44"/>
      <c r="K12" s="53"/>
      <c r="L12" s="1">
        <f>ROUND('9 месяцев 2019'!G12/'9 месяцев 2019'!G11*'2019'!L11,0)</f>
        <v>7155</v>
      </c>
    </row>
    <row r="13" spans="1:12">
      <c r="A13" s="5" t="s">
        <v>29</v>
      </c>
      <c r="B13" s="3" t="s">
        <v>30</v>
      </c>
      <c r="C13" s="59"/>
      <c r="D13" s="59"/>
      <c r="E13" s="3" t="s">
        <v>30</v>
      </c>
      <c r="F13" s="30">
        <v>0</v>
      </c>
      <c r="G13" s="41">
        <v>4353.21</v>
      </c>
      <c r="H13" s="44"/>
      <c r="K13" s="53"/>
      <c r="L13" s="1">
        <f>ROUND('9 месяцев 2019'!G13/'9 месяцев 2019'!G12*'2019'!L12,0)</f>
        <v>2814</v>
      </c>
    </row>
    <row r="14" spans="1:12">
      <c r="A14" s="5" t="s">
        <v>32</v>
      </c>
      <c r="B14" s="3" t="s">
        <v>31</v>
      </c>
      <c r="C14" s="59"/>
      <c r="D14" s="59"/>
      <c r="E14" s="3" t="s">
        <v>31</v>
      </c>
      <c r="F14" s="30">
        <v>85241.86</v>
      </c>
      <c r="G14" s="41">
        <v>37347.26</v>
      </c>
      <c r="H14" s="44"/>
      <c r="K14" s="43">
        <v>45751.16</v>
      </c>
      <c r="L14" s="1">
        <f>ROUND('9 месяцев 2019'!G14/'9 месяцев 2019'!G13*'2019'!L13,0)</f>
        <v>24142</v>
      </c>
    </row>
    <row r="15" spans="1:12" s="16" customFormat="1">
      <c r="A15" s="12" t="s">
        <v>33</v>
      </c>
      <c r="B15" s="13" t="s">
        <v>34</v>
      </c>
      <c r="C15" s="59"/>
      <c r="D15" s="59"/>
      <c r="E15" s="14"/>
      <c r="F15" s="23">
        <v>228014.31000000003</v>
      </c>
      <c r="G15" s="23">
        <v>378971.79412999994</v>
      </c>
      <c r="H15" s="15"/>
      <c r="K15" s="42">
        <f>SUM(K16:K28)</f>
        <v>61375.05</v>
      </c>
      <c r="L15" s="23">
        <v>219962.2</v>
      </c>
    </row>
    <row r="16" spans="1:12" s="16" customFormat="1" ht="27.6">
      <c r="A16" s="5" t="s">
        <v>43</v>
      </c>
      <c r="B16" s="8" t="s">
        <v>17</v>
      </c>
      <c r="C16" s="59"/>
      <c r="D16" s="59"/>
      <c r="E16" s="8" t="s">
        <v>17</v>
      </c>
      <c r="F16" s="30">
        <v>0</v>
      </c>
      <c r="G16" s="41">
        <v>13748.53297</v>
      </c>
      <c r="H16" s="44"/>
      <c r="K16" s="53"/>
      <c r="L16" s="16">
        <f>ROUND('9 месяцев 2019'!G16/'9 месяцев 2019'!$G$15*'2019'!$L$29,0)</f>
        <v>7980</v>
      </c>
    </row>
    <row r="17" spans="1:12" s="16" customFormat="1" ht="27.6">
      <c r="A17" s="5" t="s">
        <v>44</v>
      </c>
      <c r="B17" s="8" t="s">
        <v>18</v>
      </c>
      <c r="C17" s="59"/>
      <c r="D17" s="59"/>
      <c r="E17" s="8" t="s">
        <v>18</v>
      </c>
      <c r="F17" s="30">
        <v>0</v>
      </c>
      <c r="G17" s="41">
        <v>21103.821479999999</v>
      </c>
      <c r="H17" s="44"/>
      <c r="K17" s="53"/>
      <c r="L17" s="16">
        <f>ROUND('9 месяцев 2019'!G17/'9 месяцев 2019'!$G$15*'2019'!$L$29,0)</f>
        <v>12249</v>
      </c>
    </row>
    <row r="18" spans="1:12" ht="41.4">
      <c r="A18" s="5" t="s">
        <v>45</v>
      </c>
      <c r="B18" s="8" t="s">
        <v>35</v>
      </c>
      <c r="C18" s="59"/>
      <c r="D18" s="59"/>
      <c r="E18" s="3" t="s">
        <v>35</v>
      </c>
      <c r="F18" s="30">
        <v>28898.22</v>
      </c>
      <c r="G18" s="41">
        <v>52069.559410000002</v>
      </c>
      <c r="H18" s="44"/>
      <c r="K18" s="43">
        <v>12137.25</v>
      </c>
      <c r="L18" s="16">
        <f>ROUND('9 месяцев 2019'!G18/'9 месяцев 2019'!$G$15*'2019'!$L$29,0)</f>
        <v>30222</v>
      </c>
    </row>
    <row r="19" spans="1:12" ht="41.4">
      <c r="A19" s="5" t="s">
        <v>46</v>
      </c>
      <c r="B19" s="8" t="s">
        <v>36</v>
      </c>
      <c r="C19" s="59"/>
      <c r="D19" s="59"/>
      <c r="E19" s="3" t="s">
        <v>36</v>
      </c>
      <c r="F19" s="30">
        <v>14509.76</v>
      </c>
      <c r="G19" s="41">
        <v>15731.455600000001</v>
      </c>
      <c r="H19" s="44"/>
      <c r="K19" s="43">
        <v>6094.1</v>
      </c>
      <c r="L19" s="16">
        <f>ROUND('9 месяцев 2019'!G19/'9 месяцев 2019'!$G$15*'2019'!$L$29,0)</f>
        <v>9131</v>
      </c>
    </row>
    <row r="20" spans="1:12" ht="41.4">
      <c r="A20" s="5" t="s">
        <v>47</v>
      </c>
      <c r="B20" s="8" t="s">
        <v>37</v>
      </c>
      <c r="C20" s="59"/>
      <c r="D20" s="59"/>
      <c r="E20" s="3" t="s">
        <v>37</v>
      </c>
      <c r="F20" s="30">
        <v>12635.599999999999</v>
      </c>
      <c r="G20" s="41">
        <v>7630.9452700000002</v>
      </c>
      <c r="H20" s="44"/>
      <c r="K20" s="43">
        <v>5306.95</v>
      </c>
      <c r="L20" s="16">
        <f>ROUND('9 месяцев 2019'!G20/'9 месяцев 2019'!$G$15*'2019'!$L$29,0)</f>
        <v>4429</v>
      </c>
    </row>
    <row r="21" spans="1:12" ht="41.4">
      <c r="A21" s="5" t="s">
        <v>48</v>
      </c>
      <c r="B21" s="8" t="s">
        <v>38</v>
      </c>
      <c r="C21" s="59"/>
      <c r="D21" s="59"/>
      <c r="E21" s="3" t="s">
        <v>38</v>
      </c>
      <c r="F21" s="30">
        <v>10862.18</v>
      </c>
      <c r="G21" s="41">
        <v>26904.43835</v>
      </c>
      <c r="H21" s="44"/>
      <c r="K21" s="43">
        <v>5431.09</v>
      </c>
      <c r="L21" s="16">
        <f>ROUND('9 месяцев 2019'!G21/'9 месяцев 2019'!$G$15*'2019'!$L$29,0)</f>
        <v>15616</v>
      </c>
    </row>
    <row r="22" spans="1:12" ht="27.6">
      <c r="A22" s="5" t="s">
        <v>54</v>
      </c>
      <c r="B22" s="8" t="s">
        <v>39</v>
      </c>
      <c r="C22" s="59"/>
      <c r="D22" s="59"/>
      <c r="E22" s="3" t="s">
        <v>39</v>
      </c>
      <c r="F22" s="30">
        <v>70989</v>
      </c>
      <c r="G22" s="41">
        <v>114183.33105000001</v>
      </c>
      <c r="H22" s="44"/>
      <c r="K22" s="43">
        <v>29815.38</v>
      </c>
      <c r="L22" s="16">
        <f>ROUND('9 месяцев 2019'!G22/'9 месяцев 2019'!$G$15*'2019'!$L$29,0)</f>
        <v>66274</v>
      </c>
    </row>
    <row r="23" spans="1:12" ht="33" customHeight="1">
      <c r="A23" s="5"/>
      <c r="B23" s="8"/>
      <c r="C23" s="59"/>
      <c r="D23" s="59"/>
      <c r="E23" s="48" t="s">
        <v>72</v>
      </c>
      <c r="F23" s="30">
        <v>0</v>
      </c>
      <c r="G23" s="41">
        <v>44115</v>
      </c>
      <c r="H23" s="44"/>
      <c r="K23" s="53"/>
      <c r="L23" s="16">
        <f>ROUND('9 месяцев 2019'!G23/'9 месяцев 2019'!$G$15*'2019'!$L$29,0)</f>
        <v>25605</v>
      </c>
    </row>
    <row r="24" spans="1:12">
      <c r="A24" s="5"/>
      <c r="B24" s="8" t="s">
        <v>69</v>
      </c>
      <c r="C24" s="59"/>
      <c r="D24" s="59"/>
      <c r="E24" s="8" t="s">
        <v>69</v>
      </c>
      <c r="F24" s="30">
        <v>23754.000000000004</v>
      </c>
      <c r="G24" s="41">
        <v>0</v>
      </c>
      <c r="H24" s="44"/>
      <c r="K24" s="43">
        <v>2375.4</v>
      </c>
      <c r="L24" s="16">
        <f>ROUND('9 месяцев 2019'!G24/'9 месяцев 2019'!$G$15*'2019'!$L$29,0)</f>
        <v>0</v>
      </c>
    </row>
    <row r="25" spans="1:12">
      <c r="A25" s="5"/>
      <c r="B25" s="8" t="s">
        <v>70</v>
      </c>
      <c r="C25" s="59"/>
      <c r="D25" s="59"/>
      <c r="E25" s="8" t="s">
        <v>70</v>
      </c>
      <c r="F25" s="30">
        <v>47159.95</v>
      </c>
      <c r="G25" s="41">
        <v>0</v>
      </c>
      <c r="H25" s="44"/>
      <c r="K25" s="43">
        <v>0</v>
      </c>
      <c r="L25" s="16">
        <f>ROUND('9 месяцев 2019'!G25/'9 месяцев 2019'!$G$15*'2019'!$L$29,0)</f>
        <v>0</v>
      </c>
    </row>
    <row r="26" spans="1:12">
      <c r="A26" s="5" t="s">
        <v>55</v>
      </c>
      <c r="B26" s="8" t="s">
        <v>56</v>
      </c>
      <c r="C26" s="59"/>
      <c r="D26" s="59"/>
      <c r="E26" s="3" t="s">
        <v>61</v>
      </c>
      <c r="F26" s="30">
        <v>0</v>
      </c>
      <c r="G26" s="41">
        <v>83341.709999999992</v>
      </c>
      <c r="H26" s="44"/>
      <c r="K26" s="53"/>
      <c r="L26" s="16">
        <f>ROUND('9 месяцев 2019'!G26/'9 месяцев 2019'!$G$15*'2019'!$L$29,0)</f>
        <v>48373</v>
      </c>
    </row>
    <row r="27" spans="1:12">
      <c r="A27" s="5" t="s">
        <v>58</v>
      </c>
      <c r="B27" s="8" t="s">
        <v>57</v>
      </c>
      <c r="C27" s="59"/>
      <c r="D27" s="59"/>
      <c r="E27" s="3" t="s">
        <v>57</v>
      </c>
      <c r="F27" s="30">
        <v>18930.72</v>
      </c>
      <c r="G27" s="41">
        <v>0</v>
      </c>
      <c r="H27" s="44"/>
      <c r="K27" s="53"/>
      <c r="L27" s="16">
        <f>ROUND('9 месяцев 2019'!G27/'9 месяцев 2019'!$G$15*'2019'!$L$29,0)</f>
        <v>0</v>
      </c>
    </row>
    <row r="28" spans="1:12" ht="27.6">
      <c r="A28" s="5" t="s">
        <v>59</v>
      </c>
      <c r="B28" s="8" t="s">
        <v>60</v>
      </c>
      <c r="C28" s="59"/>
      <c r="D28" s="59"/>
      <c r="E28" s="3" t="s">
        <v>60</v>
      </c>
      <c r="F28" s="30">
        <v>274.88</v>
      </c>
      <c r="G28" s="41">
        <v>143</v>
      </c>
      <c r="H28" s="44"/>
      <c r="K28" s="43">
        <v>214.88</v>
      </c>
      <c r="L28" s="16">
        <f>ROUND('9 месяцев 2019'!G28/'9 месяцев 2019'!$G$15*'2019'!$L$29,0)</f>
        <v>83</v>
      </c>
    </row>
    <row r="29" spans="1:12" s="16" customFormat="1">
      <c r="A29" s="12" t="s">
        <v>42</v>
      </c>
      <c r="B29" s="13" t="s">
        <v>41</v>
      </c>
      <c r="C29" s="59"/>
      <c r="D29" s="59"/>
      <c r="E29" s="14"/>
      <c r="F29" s="23">
        <v>575.99700000000007</v>
      </c>
      <c r="G29" s="23">
        <v>575.99700000000007</v>
      </c>
      <c r="H29" s="15"/>
      <c r="K29" s="42">
        <f>SUM(K30:K33)</f>
        <v>144</v>
      </c>
      <c r="L29" s="23">
        <v>219962.2</v>
      </c>
    </row>
    <row r="30" spans="1:12" ht="41.4">
      <c r="A30" s="5" t="s">
        <v>49</v>
      </c>
      <c r="B30" s="8" t="s">
        <v>8</v>
      </c>
      <c r="C30" s="59"/>
      <c r="D30" s="59"/>
      <c r="E30" s="3" t="str">
        <f>B30</f>
        <v>обучение производственного персонала, внесение в должностные инструкции по рабочим местам практических приемов в части энергосбережения на обслуживаемом оборудовании;</v>
      </c>
      <c r="F30" s="30">
        <v>208</v>
      </c>
      <c r="G30" s="30">
        <v>208</v>
      </c>
      <c r="H30" s="44"/>
      <c r="K30" s="43">
        <v>52</v>
      </c>
    </row>
    <row r="31" spans="1:12" ht="55.2">
      <c r="A31" s="5" t="s">
        <v>50</v>
      </c>
      <c r="B31" s="8" t="s">
        <v>9</v>
      </c>
      <c r="C31" s="59"/>
      <c r="D31" s="59"/>
      <c r="E31" s="3" t="str">
        <f t="shared" ref="E31:E33" si="0">B31</f>
        <v>внедрение системы периодического премирования производственного персонала за экономию электроэнергии, выявление и пресечение фактов безучетного и бездоговорного присоединения потребителей к электрическим сетям</v>
      </c>
      <c r="F31" s="30">
        <v>236</v>
      </c>
      <c r="G31" s="30">
        <v>236</v>
      </c>
      <c r="H31" s="44"/>
      <c r="K31" s="43">
        <v>59</v>
      </c>
    </row>
    <row r="32" spans="1:12" ht="27.6">
      <c r="A32" s="5" t="s">
        <v>52</v>
      </c>
      <c r="B32" s="8" t="s">
        <v>10</v>
      </c>
      <c r="C32" s="59"/>
      <c r="D32" s="59"/>
      <c r="E32" s="3" t="str">
        <f t="shared" si="0"/>
        <v xml:space="preserve">разработка энергобаланса сетей и постоянная оценка режимов электропотребления для снижения </v>
      </c>
      <c r="F32" s="30">
        <v>66.997</v>
      </c>
      <c r="G32" s="30">
        <v>66.997</v>
      </c>
      <c r="H32" s="44"/>
      <c r="K32" s="43">
        <v>16.75</v>
      </c>
    </row>
    <row r="33" spans="1:12" ht="27.6">
      <c r="A33" s="5" t="s">
        <v>51</v>
      </c>
      <c r="B33" s="8" t="s">
        <v>11</v>
      </c>
      <c r="C33" s="59"/>
      <c r="D33" s="59"/>
      <c r="E33" s="3" t="str">
        <f t="shared" si="0"/>
        <v>информационное обеспечение энергосбережения (регламент совещаний, распространения организационной и технической информации)</v>
      </c>
      <c r="F33" s="30">
        <v>65</v>
      </c>
      <c r="G33" s="30">
        <v>65</v>
      </c>
      <c r="H33" s="44"/>
      <c r="K33" s="43">
        <v>16.25</v>
      </c>
    </row>
    <row r="34" spans="1:12" ht="19.8">
      <c r="A34" s="6"/>
      <c r="B34" s="25" t="s">
        <v>53</v>
      </c>
      <c r="C34" s="9"/>
      <c r="D34" s="9"/>
      <c r="E34" s="9"/>
      <c r="F34" s="26">
        <f>F29+F15+F4</f>
        <v>401732.37700000004</v>
      </c>
      <c r="G34" s="26">
        <f>G29+G15+G4</f>
        <v>502888.32112999994</v>
      </c>
      <c r="H34" s="27"/>
      <c r="K34" s="54">
        <f>K29+K15+K4</f>
        <v>141184.70000000001</v>
      </c>
      <c r="L34" s="26">
        <f>L29+L15+L4</f>
        <v>520317.4</v>
      </c>
    </row>
    <row r="35" spans="1:12">
      <c r="C35" s="11"/>
      <c r="D35" s="11"/>
      <c r="E35" s="11"/>
      <c r="F35" s="11"/>
      <c r="G35" s="10"/>
      <c r="H35" s="11"/>
      <c r="K35" s="55">
        <f>K34-130658</f>
        <v>10526.700000000012</v>
      </c>
    </row>
    <row r="36" spans="1:12">
      <c r="C36" s="11"/>
      <c r="D36" s="11"/>
      <c r="E36" s="11"/>
      <c r="F36" s="35"/>
      <c r="G36" s="10"/>
      <c r="H36" s="11"/>
    </row>
    <row r="37" spans="1:12">
      <c r="C37" s="11"/>
      <c r="D37" s="11"/>
      <c r="E37" s="11"/>
      <c r="F37" s="11"/>
      <c r="G37" s="10"/>
      <c r="H37" s="11"/>
    </row>
    <row r="38" spans="1:12" ht="18">
      <c r="B38" s="45" t="s">
        <v>63</v>
      </c>
    </row>
    <row r="39" spans="1:12" ht="18">
      <c r="B39" s="46"/>
    </row>
    <row r="40" spans="1:12" ht="35.25" customHeight="1">
      <c r="B40" s="45" t="s">
        <v>14</v>
      </c>
    </row>
    <row r="41" spans="1:12" ht="18">
      <c r="B41" s="45" t="s">
        <v>13</v>
      </c>
    </row>
  </sheetData>
  <mergeCells count="3">
    <mergeCell ref="A1:H1"/>
    <mergeCell ref="C5:C33"/>
    <mergeCell ref="D5:D33"/>
  </mergeCells>
  <dataValidations count="2">
    <dataValidation type="decimal" allowBlank="1" showErrorMessage="1" errorTitle="Ошибка" error="Допускается ввод только неотрицательных чисел!" sqref="K15:L15 F15:G15 G35:G37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5:B28 E24:E29 E5:E22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="70" zoomScaleNormal="70" workbookViewId="0">
      <selection activeCell="A2" sqref="A2"/>
    </sheetView>
  </sheetViews>
  <sheetFormatPr defaultColWidth="9.109375" defaultRowHeight="15.6"/>
  <cols>
    <col min="1" max="1" width="6.6640625" style="1" customWidth="1"/>
    <col min="2" max="2" width="72.33203125" style="1" customWidth="1"/>
    <col min="3" max="3" width="16.5546875" style="1" customWidth="1"/>
    <col min="4" max="4" width="20" style="1" customWidth="1"/>
    <col min="5" max="5" width="67.109375" style="1" customWidth="1"/>
    <col min="6" max="6" width="28.109375" style="1" customWidth="1"/>
    <col min="7" max="7" width="27.5546875" style="1" customWidth="1"/>
    <col min="8" max="8" width="16.5546875" style="1" customWidth="1"/>
    <col min="9" max="9" width="10.44140625" style="1" customWidth="1"/>
    <col min="10" max="10" width="14.44140625" style="1" customWidth="1"/>
    <col min="11" max="11" width="9.109375" style="1" customWidth="1"/>
    <col min="12" max="12" width="15.88671875" style="36" customWidth="1"/>
    <col min="13" max="13" width="15.88671875" style="1" customWidth="1"/>
    <col min="14" max="16384" width="9.109375" style="1"/>
  </cols>
  <sheetData>
    <row r="1" spans="1:13" ht="85.5" customHeight="1">
      <c r="A1" s="58" t="s">
        <v>74</v>
      </c>
      <c r="B1" s="58"/>
      <c r="C1" s="58"/>
      <c r="D1" s="58"/>
      <c r="E1" s="58"/>
      <c r="F1" s="58"/>
      <c r="G1" s="58"/>
      <c r="H1" s="58"/>
    </row>
    <row r="3" spans="1:13" ht="76.5" customHeight="1">
      <c r="A3" s="24" t="s">
        <v>0</v>
      </c>
      <c r="B3" s="24" t="s">
        <v>6</v>
      </c>
      <c r="C3" s="24" t="s">
        <v>7</v>
      </c>
      <c r="D3" s="24" t="s">
        <v>1</v>
      </c>
      <c r="E3" s="24" t="s">
        <v>2</v>
      </c>
      <c r="F3" s="24" t="s">
        <v>3</v>
      </c>
      <c r="G3" s="24" t="s">
        <v>4</v>
      </c>
      <c r="H3" s="24" t="s">
        <v>5</v>
      </c>
      <c r="L3" s="36" t="s">
        <v>71</v>
      </c>
    </row>
    <row r="4" spans="1:13" s="16" customFormat="1">
      <c r="A4" s="17">
        <v>1</v>
      </c>
      <c r="B4" s="18" t="s">
        <v>16</v>
      </c>
      <c r="C4" s="19"/>
      <c r="D4" s="19"/>
      <c r="E4" s="20"/>
      <c r="F4" s="22">
        <f>SUM(F5:F14)</f>
        <v>93476.419999999984</v>
      </c>
      <c r="G4" s="22">
        <f>SUM(G5:G14)</f>
        <v>43468.53</v>
      </c>
      <c r="H4" s="17"/>
      <c r="I4" s="29">
        <f t="shared" ref="I4:I23" si="0">G4/$G$34*$I$34</f>
        <v>1.071126637568887E-4</v>
      </c>
      <c r="L4" s="22">
        <f>SUM(L5:L14)</f>
        <v>53136.34</v>
      </c>
      <c r="M4" s="22">
        <f>SUM(M5:M14)</f>
        <v>0</v>
      </c>
    </row>
    <row r="5" spans="1:13" ht="27.6">
      <c r="A5" s="5" t="s">
        <v>23</v>
      </c>
      <c r="B5" s="8" t="s">
        <v>17</v>
      </c>
      <c r="C5" s="59"/>
      <c r="D5" s="59"/>
      <c r="E5" s="8" t="s">
        <v>17</v>
      </c>
      <c r="F5" s="30">
        <f>'6 месяцев 2019'!F5+'9 месяцев 2019'!L5</f>
        <v>0</v>
      </c>
      <c r="G5" s="41">
        <v>1316.4</v>
      </c>
      <c r="H5" s="44"/>
      <c r="I5" s="29">
        <f t="shared" si="0"/>
        <v>3.2437975374269224E-6</v>
      </c>
      <c r="L5" s="36">
        <v>0</v>
      </c>
    </row>
    <row r="6" spans="1:13" ht="27.6">
      <c r="A6" s="5" t="s">
        <v>24</v>
      </c>
      <c r="B6" s="8" t="s">
        <v>18</v>
      </c>
      <c r="C6" s="59"/>
      <c r="D6" s="59"/>
      <c r="E6" s="8" t="s">
        <v>18</v>
      </c>
      <c r="F6" s="30">
        <f>'6 месяцев 2019'!F6+'9 месяцев 2019'!L6</f>
        <v>0</v>
      </c>
      <c r="G6" s="41">
        <v>1751.88</v>
      </c>
      <c r="H6" s="44"/>
      <c r="I6" s="29">
        <f t="shared" si="0"/>
        <v>4.3168824292521098E-6</v>
      </c>
      <c r="L6" s="36">
        <v>0</v>
      </c>
    </row>
    <row r="7" spans="1:13" ht="41.4">
      <c r="A7" s="5" t="s">
        <v>25</v>
      </c>
      <c r="B7" s="7" t="s">
        <v>19</v>
      </c>
      <c r="C7" s="59"/>
      <c r="D7" s="59"/>
      <c r="E7" s="7" t="s">
        <v>19</v>
      </c>
      <c r="F7" s="30">
        <f>'6 месяцев 2019'!F7+'9 месяцев 2019'!L7</f>
        <v>26602.75</v>
      </c>
      <c r="G7" s="41">
        <v>14411.99</v>
      </c>
      <c r="H7" s="44"/>
      <c r="I7" s="29">
        <f t="shared" si="0"/>
        <v>3.5513200905060339E-5</v>
      </c>
      <c r="L7" s="49">
        <v>13760</v>
      </c>
    </row>
    <row r="8" spans="1:13" ht="55.2">
      <c r="A8" s="5" t="s">
        <v>26</v>
      </c>
      <c r="B8" s="7" t="s">
        <v>15</v>
      </c>
      <c r="C8" s="59"/>
      <c r="D8" s="59"/>
      <c r="E8" s="7" t="s">
        <v>15</v>
      </c>
      <c r="F8" s="30">
        <f>'6 месяцев 2019'!F8+'9 месяцев 2019'!L8</f>
        <v>3228.34</v>
      </c>
      <c r="G8" s="41">
        <v>756.12</v>
      </c>
      <c r="H8" s="44"/>
      <c r="I8" s="29">
        <f t="shared" si="0"/>
        <v>1.8631876283798577E-6</v>
      </c>
      <c r="L8" s="52">
        <v>1669.83</v>
      </c>
    </row>
    <row r="9" spans="1:13" ht="55.2">
      <c r="A9" s="5" t="s">
        <v>27</v>
      </c>
      <c r="B9" s="7" t="s">
        <v>20</v>
      </c>
      <c r="C9" s="59"/>
      <c r="D9" s="59"/>
      <c r="E9" s="7" t="s">
        <v>20</v>
      </c>
      <c r="F9" s="30">
        <f>'6 месяцев 2019'!F9+'9 месяцев 2019'!L9</f>
        <v>21002.84</v>
      </c>
      <c r="G9" s="30">
        <v>129.19999999999999</v>
      </c>
      <c r="H9" s="44"/>
      <c r="I9" s="29">
        <f t="shared" si="0"/>
        <v>3.1836724539316191E-7</v>
      </c>
      <c r="L9" s="51">
        <v>18501.490000000002</v>
      </c>
    </row>
    <row r="10" spans="1:13" ht="55.2">
      <c r="A10" s="5" t="s">
        <v>28</v>
      </c>
      <c r="B10" s="7" t="s">
        <v>21</v>
      </c>
      <c r="C10" s="59"/>
      <c r="D10" s="59"/>
      <c r="E10" s="7" t="s">
        <v>21</v>
      </c>
      <c r="F10" s="30">
        <f>'6 месяцев 2019'!F10+'9 месяцев 2019'!L10</f>
        <v>1649.52</v>
      </c>
      <c r="G10" s="31">
        <v>14.22</v>
      </c>
      <c r="H10" s="44"/>
      <c r="I10" s="29">
        <f t="shared" si="0"/>
        <v>3.5040110135377428E-8</v>
      </c>
      <c r="L10" s="34"/>
    </row>
    <row r="11" spans="1:13" ht="78" customHeight="1">
      <c r="A11" s="5" t="s">
        <v>65</v>
      </c>
      <c r="B11" s="7" t="s">
        <v>22</v>
      </c>
      <c r="C11" s="59"/>
      <c r="D11" s="59"/>
      <c r="E11" s="7" t="s">
        <v>22</v>
      </c>
      <c r="F11" s="30">
        <f>'6 месяцев 2019'!F11+'9 месяцев 2019'!L11</f>
        <v>1502.27</v>
      </c>
      <c r="G11" s="31">
        <v>6431.14</v>
      </c>
      <c r="H11" s="44"/>
      <c r="I11" s="29">
        <f t="shared" si="0"/>
        <v>1.5847247109425539E-5</v>
      </c>
      <c r="L11" s="49">
        <v>1201.82</v>
      </c>
    </row>
    <row r="12" spans="1:13" ht="55.2">
      <c r="A12" s="5" t="s">
        <v>29</v>
      </c>
      <c r="B12" s="7" t="s">
        <v>66</v>
      </c>
      <c r="C12" s="59"/>
      <c r="D12" s="59"/>
      <c r="E12" s="7" t="s">
        <v>66</v>
      </c>
      <c r="F12" s="30">
        <f>'6 месяцев 2019'!F12+'9 месяцев 2019'!L12</f>
        <v>0</v>
      </c>
      <c r="G12" s="30">
        <v>3913.11</v>
      </c>
      <c r="H12" s="44"/>
      <c r="I12" s="29">
        <f t="shared" si="0"/>
        <v>9.6424616998485751E-6</v>
      </c>
    </row>
    <row r="13" spans="1:13">
      <c r="A13" s="5" t="s">
        <v>29</v>
      </c>
      <c r="B13" s="3" t="s">
        <v>30</v>
      </c>
      <c r="C13" s="59"/>
      <c r="D13" s="59"/>
      <c r="E13" s="3" t="s">
        <v>30</v>
      </c>
      <c r="F13" s="30">
        <f>'6 месяцев 2019'!F13+'9 месяцев 2019'!L13</f>
        <v>0</v>
      </c>
      <c r="G13" s="30">
        <v>1539.21</v>
      </c>
      <c r="H13" s="44"/>
      <c r="I13" s="29">
        <f t="shared" si="0"/>
        <v>3.7928331871641547E-6</v>
      </c>
    </row>
    <row r="14" spans="1:13">
      <c r="A14" s="5" t="s">
        <v>32</v>
      </c>
      <c r="B14" s="3" t="s">
        <v>31</v>
      </c>
      <c r="C14" s="59"/>
      <c r="D14" s="59"/>
      <c r="E14" s="3" t="s">
        <v>31</v>
      </c>
      <c r="F14" s="30">
        <f>'6 месяцев 2019'!F14+'9 месяцев 2019'!L14</f>
        <v>39490.699999999997</v>
      </c>
      <c r="G14" s="30">
        <v>13205.26</v>
      </c>
      <c r="H14" s="44"/>
      <c r="I14" s="29">
        <f t="shared" si="0"/>
        <v>3.2539645904802674E-5</v>
      </c>
      <c r="L14" s="49">
        <v>18003.2</v>
      </c>
    </row>
    <row r="15" spans="1:13" s="16" customFormat="1">
      <c r="A15" s="12" t="s">
        <v>33</v>
      </c>
      <c r="B15" s="13" t="s">
        <v>34</v>
      </c>
      <c r="C15" s="59"/>
      <c r="D15" s="59"/>
      <c r="E15" s="14"/>
      <c r="F15" s="23">
        <f>SUM(F16:F28)</f>
        <v>166639.25999999998</v>
      </c>
      <c r="G15" s="23">
        <f>SUM(G16:G28)</f>
        <v>159009.79412999999</v>
      </c>
      <c r="H15" s="15"/>
      <c r="I15" s="29">
        <f t="shared" si="0"/>
        <v>3.9182283396054082E-4</v>
      </c>
      <c r="L15" s="23">
        <f>SUM(L16:L28)</f>
        <v>77377.650000000009</v>
      </c>
      <c r="M15" s="23">
        <f>SUM(M16:M28)</f>
        <v>0</v>
      </c>
    </row>
    <row r="16" spans="1:13" s="16" customFormat="1" ht="27.6">
      <c r="A16" s="5" t="s">
        <v>43</v>
      </c>
      <c r="B16" s="8" t="s">
        <v>17</v>
      </c>
      <c r="C16" s="59"/>
      <c r="D16" s="59"/>
      <c r="E16" s="8" t="s">
        <v>17</v>
      </c>
      <c r="F16" s="30">
        <f>'6 месяцев 2019'!F16+'9 месяцев 2019'!L16</f>
        <v>0</v>
      </c>
      <c r="G16" s="47">
        <v>5768.5329700000002</v>
      </c>
      <c r="H16" s="44"/>
      <c r="I16" s="29">
        <f t="shared" si="0"/>
        <v>1.4214488789617147E-5</v>
      </c>
      <c r="L16" s="49">
        <v>0</v>
      </c>
    </row>
    <row r="17" spans="1:13" s="16" customFormat="1" ht="27.6">
      <c r="A17" s="5" t="s">
        <v>44</v>
      </c>
      <c r="B17" s="8" t="s">
        <v>18</v>
      </c>
      <c r="C17" s="59"/>
      <c r="D17" s="59"/>
      <c r="E17" s="8" t="s">
        <v>18</v>
      </c>
      <c r="F17" s="30">
        <f>'6 месяцев 2019'!F17+'9 месяцев 2019'!L17</f>
        <v>0</v>
      </c>
      <c r="G17" s="47">
        <v>8854.8214800000005</v>
      </c>
      <c r="H17" s="44"/>
      <c r="I17" s="29">
        <f t="shared" si="0"/>
        <v>2.1819544295942734E-5</v>
      </c>
      <c r="L17" s="49">
        <v>0</v>
      </c>
    </row>
    <row r="18" spans="1:13" ht="41.4">
      <c r="A18" s="5" t="s">
        <v>45</v>
      </c>
      <c r="B18" s="8" t="s">
        <v>35</v>
      </c>
      <c r="C18" s="59"/>
      <c r="D18" s="59"/>
      <c r="E18" s="3" t="s">
        <v>35</v>
      </c>
      <c r="F18" s="30">
        <f>'6 месяцев 2019'!F18+'9 месяцев 2019'!L18</f>
        <v>16760.97</v>
      </c>
      <c r="G18" s="47">
        <v>21847.559410000002</v>
      </c>
      <c r="H18" s="44"/>
      <c r="I18" s="29">
        <f t="shared" si="0"/>
        <v>5.3835505479296863E-5</v>
      </c>
      <c r="L18" s="49">
        <v>8669.4699999999993</v>
      </c>
    </row>
    <row r="19" spans="1:13" ht="41.4">
      <c r="A19" s="5" t="s">
        <v>46</v>
      </c>
      <c r="B19" s="8" t="s">
        <v>36</v>
      </c>
      <c r="C19" s="59"/>
      <c r="D19" s="59"/>
      <c r="E19" s="3" t="s">
        <v>36</v>
      </c>
      <c r="F19" s="30">
        <f>'6 месяцев 2019'!F19+'9 месяцев 2019'!L19</f>
        <v>8415.66</v>
      </c>
      <c r="G19" s="47">
        <v>6600.4556000000002</v>
      </c>
      <c r="H19" s="44"/>
      <c r="I19" s="29">
        <f t="shared" si="0"/>
        <v>1.6264464920370511E-5</v>
      </c>
      <c r="L19" s="49">
        <v>4352.93</v>
      </c>
    </row>
    <row r="20" spans="1:13" ht="41.4">
      <c r="A20" s="5" t="s">
        <v>47</v>
      </c>
      <c r="B20" s="8" t="s">
        <v>37</v>
      </c>
      <c r="C20" s="59"/>
      <c r="D20" s="59"/>
      <c r="E20" s="3" t="s">
        <v>37</v>
      </c>
      <c r="F20" s="30">
        <f>'6 месяцев 2019'!F20+'9 месяцев 2019'!L20</f>
        <v>7328.65</v>
      </c>
      <c r="G20" s="47">
        <v>3201.9452700000002</v>
      </c>
      <c r="H20" s="44"/>
      <c r="I20" s="29">
        <f t="shared" si="0"/>
        <v>7.8900502748418295E-6</v>
      </c>
      <c r="L20" s="49">
        <v>3790.68</v>
      </c>
    </row>
    <row r="21" spans="1:13" ht="41.4">
      <c r="A21" s="5" t="s">
        <v>48</v>
      </c>
      <c r="B21" s="8" t="s">
        <v>38</v>
      </c>
      <c r="C21" s="59"/>
      <c r="D21" s="59"/>
      <c r="E21" s="3" t="s">
        <v>38</v>
      </c>
      <c r="F21" s="30">
        <f>'6 месяцев 2019'!F21+'9 месяцев 2019'!L21</f>
        <v>5431.09</v>
      </c>
      <c r="G21" s="47">
        <v>11288.43835</v>
      </c>
      <c r="H21" s="44"/>
      <c r="I21" s="29">
        <f t="shared" si="0"/>
        <v>2.7816323701857819E-5</v>
      </c>
      <c r="L21" s="49">
        <v>3258.65</v>
      </c>
    </row>
    <row r="22" spans="1:13" ht="27.6">
      <c r="A22" s="5" t="s">
        <v>54</v>
      </c>
      <c r="B22" s="8" t="s">
        <v>39</v>
      </c>
      <c r="C22" s="59"/>
      <c r="D22" s="59"/>
      <c r="E22" s="3" t="s">
        <v>39</v>
      </c>
      <c r="F22" s="30">
        <f>'6 месяцев 2019'!F22+'9 месяцев 2019'!L22</f>
        <v>41173.619999999995</v>
      </c>
      <c r="G22" s="47">
        <v>47909.331050000001</v>
      </c>
      <c r="H22" s="44"/>
      <c r="I22" s="29">
        <f t="shared" si="0"/>
        <v>1.1805543154038377E-4</v>
      </c>
      <c r="L22" s="49">
        <v>21296.7</v>
      </c>
    </row>
    <row r="23" spans="1:13" ht="22.8">
      <c r="A23" s="5"/>
      <c r="B23" s="8"/>
      <c r="C23" s="59"/>
      <c r="D23" s="59"/>
      <c r="E23" s="48" t="s">
        <v>72</v>
      </c>
      <c r="F23" s="30">
        <v>0</v>
      </c>
      <c r="G23" s="47">
        <v>18510</v>
      </c>
      <c r="H23" s="44"/>
      <c r="I23" s="29">
        <f t="shared" si="0"/>
        <v>4.5611282602379467E-5</v>
      </c>
      <c r="L23" s="49"/>
    </row>
    <row r="24" spans="1:13">
      <c r="A24" s="5"/>
      <c r="B24" s="8" t="s">
        <v>69</v>
      </c>
      <c r="C24" s="59"/>
      <c r="D24" s="59"/>
      <c r="E24" s="8" t="s">
        <v>69</v>
      </c>
      <c r="F24" s="30">
        <f>'6 месяцев 2019'!F23+'9 месяцев 2019'!L24</f>
        <v>21378.600000000002</v>
      </c>
      <c r="G24" s="47">
        <v>0</v>
      </c>
      <c r="H24" s="44"/>
      <c r="I24" s="29"/>
      <c r="L24" s="49">
        <v>2375.4</v>
      </c>
    </row>
    <row r="25" spans="1:13">
      <c r="A25" s="5"/>
      <c r="B25" s="8" t="s">
        <v>70</v>
      </c>
      <c r="C25" s="59"/>
      <c r="D25" s="59"/>
      <c r="E25" s="8" t="s">
        <v>70</v>
      </c>
      <c r="F25" s="30">
        <f>'6 месяцев 2019'!F24+'9 месяцев 2019'!L25</f>
        <v>47159.95</v>
      </c>
      <c r="G25" s="30"/>
      <c r="H25" s="44"/>
      <c r="I25" s="29"/>
      <c r="L25" s="49">
        <v>26168.46</v>
      </c>
    </row>
    <row r="26" spans="1:13">
      <c r="A26" s="5" t="s">
        <v>55</v>
      </c>
      <c r="B26" s="8" t="s">
        <v>56</v>
      </c>
      <c r="C26" s="59"/>
      <c r="D26" s="59"/>
      <c r="E26" s="3" t="s">
        <v>61</v>
      </c>
      <c r="F26" s="30">
        <f>'6 месяцев 2019'!F25+'9 месяцев 2019'!L26</f>
        <v>0</v>
      </c>
      <c r="G26" s="30">
        <v>34968.71</v>
      </c>
      <c r="H26" s="44"/>
      <c r="I26" s="29">
        <f t="shared" ref="I26:I33" si="1">G26/$G$34*$I$34</f>
        <v>8.6167893789878606E-5</v>
      </c>
      <c r="L26" s="49"/>
    </row>
    <row r="27" spans="1:13">
      <c r="A27" s="5" t="s">
        <v>58</v>
      </c>
      <c r="B27" s="8" t="s">
        <v>57</v>
      </c>
      <c r="C27" s="59"/>
      <c r="D27" s="59"/>
      <c r="E27" s="3" t="s">
        <v>57</v>
      </c>
      <c r="F27" s="30">
        <f>'6 месяцев 2019'!F26+'9 месяцев 2019'!L27</f>
        <v>18930.72</v>
      </c>
      <c r="G27" s="30">
        <v>0</v>
      </c>
      <c r="H27" s="44"/>
      <c r="I27" s="29">
        <f t="shared" si="1"/>
        <v>0</v>
      </c>
      <c r="L27" s="49">
        <v>7445.36</v>
      </c>
    </row>
    <row r="28" spans="1:13" ht="27.6">
      <c r="A28" s="5" t="s">
        <v>59</v>
      </c>
      <c r="B28" s="8" t="s">
        <v>60</v>
      </c>
      <c r="C28" s="59"/>
      <c r="D28" s="59"/>
      <c r="E28" s="3" t="s">
        <v>60</v>
      </c>
      <c r="F28" s="30">
        <v>60</v>
      </c>
      <c r="G28" s="30">
        <v>60</v>
      </c>
      <c r="H28" s="44"/>
      <c r="I28" s="29">
        <f t="shared" si="1"/>
        <v>1.4784856597205662E-7</v>
      </c>
      <c r="L28" s="49">
        <v>20</v>
      </c>
    </row>
    <row r="29" spans="1:13" s="16" customFormat="1">
      <c r="A29" s="12" t="s">
        <v>42</v>
      </c>
      <c r="B29" s="13" t="s">
        <v>41</v>
      </c>
      <c r="C29" s="59"/>
      <c r="D29" s="59"/>
      <c r="E29" s="14"/>
      <c r="F29" s="23">
        <f>SUM(F30:F33)</f>
        <v>431.99700000000001</v>
      </c>
      <c r="G29" s="23">
        <f>SUM(G30:G33)</f>
        <v>431.99700000000001</v>
      </c>
      <c r="H29" s="15"/>
      <c r="I29" s="29">
        <f t="shared" si="1"/>
        <v>1.064502282570509E-6</v>
      </c>
      <c r="L29" s="23">
        <f>SUM(L30:L33)</f>
        <v>144</v>
      </c>
      <c r="M29" s="23">
        <f>SUM(M30:M33)</f>
        <v>0</v>
      </c>
    </row>
    <row r="30" spans="1:13" ht="41.4">
      <c r="A30" s="5" t="s">
        <v>49</v>
      </c>
      <c r="B30" s="8" t="s">
        <v>8</v>
      </c>
      <c r="C30" s="59"/>
      <c r="D30" s="59"/>
      <c r="E30" s="3" t="str">
        <f>B30</f>
        <v>обучение производственного персонала, внесение в должностные инструкции по рабочим местам практических приемов в части энергосбережения на обслуживаемом оборудовании;</v>
      </c>
      <c r="F30" s="30">
        <f>'6 месяцев 2019'!F29+'9 месяцев 2019'!L30</f>
        <v>156</v>
      </c>
      <c r="G30" s="30">
        <f>F30</f>
        <v>156</v>
      </c>
      <c r="H30" s="44"/>
      <c r="I30" s="29">
        <f t="shared" si="1"/>
        <v>3.8440627152734721E-7</v>
      </c>
      <c r="L30" s="49">
        <v>52</v>
      </c>
    </row>
    <row r="31" spans="1:13" ht="55.2">
      <c r="A31" s="5" t="s">
        <v>50</v>
      </c>
      <c r="B31" s="8" t="s">
        <v>9</v>
      </c>
      <c r="C31" s="59"/>
      <c r="D31" s="59"/>
      <c r="E31" s="3" t="str">
        <f t="shared" ref="E31:E33" si="2">B31</f>
        <v>внедрение системы периодического премирования производственного персонала за экономию электроэнергии, выявление и пресечение фактов безучетного и бездоговорного присоединения потребителей к электрическим сетям</v>
      </c>
      <c r="F31" s="30">
        <f>'6 месяцев 2019'!F30+'9 месяцев 2019'!L31</f>
        <v>177</v>
      </c>
      <c r="G31" s="30">
        <f t="shared" ref="G31:G33" si="3">F31</f>
        <v>177</v>
      </c>
      <c r="H31" s="44"/>
      <c r="I31" s="29">
        <f t="shared" si="1"/>
        <v>4.3615326961756706E-7</v>
      </c>
      <c r="L31" s="49">
        <v>59</v>
      </c>
    </row>
    <row r="32" spans="1:13" ht="27.6">
      <c r="A32" s="5" t="s">
        <v>52</v>
      </c>
      <c r="B32" s="8" t="s">
        <v>10</v>
      </c>
      <c r="C32" s="59"/>
      <c r="D32" s="59"/>
      <c r="E32" s="3" t="str">
        <f t="shared" si="2"/>
        <v xml:space="preserve">разработка энергобаланса сетей и постоянная оценка режимов электропотребления для снижения </v>
      </c>
      <c r="F32" s="30">
        <f>'6 месяцев 2019'!F31+'9 месяцев 2019'!L32</f>
        <v>50.247</v>
      </c>
      <c r="G32" s="30">
        <f t="shared" si="3"/>
        <v>50.247</v>
      </c>
      <c r="H32" s="44"/>
      <c r="I32" s="29">
        <f t="shared" si="1"/>
        <v>1.2381578157329882E-7</v>
      </c>
      <c r="L32" s="49">
        <v>16.75</v>
      </c>
    </row>
    <row r="33" spans="1:13" ht="27.6">
      <c r="A33" s="5" t="s">
        <v>51</v>
      </c>
      <c r="B33" s="8" t="s">
        <v>11</v>
      </c>
      <c r="C33" s="59"/>
      <c r="D33" s="59"/>
      <c r="E33" s="3" t="str">
        <f t="shared" si="2"/>
        <v>информационное обеспечение энергосбережения (регламент совещаний, распространения организационной и технической информации)</v>
      </c>
      <c r="F33" s="30">
        <f>'6 месяцев 2019'!F32+'9 месяцев 2019'!L33</f>
        <v>48.75</v>
      </c>
      <c r="G33" s="30">
        <f t="shared" si="3"/>
        <v>48.75</v>
      </c>
      <c r="H33" s="44"/>
      <c r="I33" s="29">
        <f t="shared" si="1"/>
        <v>1.20126959852296E-7</v>
      </c>
      <c r="L33" s="49">
        <v>16.25</v>
      </c>
    </row>
    <row r="34" spans="1:13" ht="19.8">
      <c r="A34" s="6"/>
      <c r="B34" s="25" t="s">
        <v>53</v>
      </c>
      <c r="C34" s="9"/>
      <c r="D34" s="9"/>
      <c r="E34" s="9"/>
      <c r="F34" s="26">
        <f>F29+F15+F4</f>
        <v>260547.67699999997</v>
      </c>
      <c r="G34" s="26">
        <f>G29+G15+G4</f>
        <v>202910.32113</v>
      </c>
      <c r="H34" s="27"/>
      <c r="I34" s="28">
        <v>5.0000000000000001E-4</v>
      </c>
      <c r="L34" s="26">
        <f>L29+L15+L4</f>
        <v>130657.99</v>
      </c>
      <c r="M34" s="26">
        <f>M29+M15+M4</f>
        <v>0</v>
      </c>
    </row>
    <row r="35" spans="1:13">
      <c r="C35" s="11"/>
      <c r="D35" s="11"/>
      <c r="E35" s="11"/>
      <c r="F35" s="11"/>
      <c r="G35" s="10"/>
      <c r="H35" s="11"/>
      <c r="I35" s="11"/>
      <c r="L35" s="50">
        <f>L34-141184</f>
        <v>-10526.009999999995</v>
      </c>
    </row>
    <row r="36" spans="1:13">
      <c r="C36" s="11"/>
      <c r="D36" s="11"/>
      <c r="E36" s="11"/>
      <c r="F36" s="35"/>
      <c r="G36" s="10"/>
      <c r="H36" s="11"/>
      <c r="I36" s="11"/>
    </row>
    <row r="37" spans="1:13">
      <c r="C37" s="11"/>
      <c r="D37" s="11"/>
      <c r="E37" s="11"/>
      <c r="F37" s="11"/>
      <c r="G37" s="10"/>
      <c r="H37" s="11"/>
      <c r="I37" s="11"/>
    </row>
    <row r="38" spans="1:13" ht="18">
      <c r="B38" s="45" t="s">
        <v>63</v>
      </c>
    </row>
    <row r="39" spans="1:13" ht="18">
      <c r="B39" s="46"/>
    </row>
    <row r="40" spans="1:13" ht="35.25" customHeight="1">
      <c r="B40" s="45" t="s">
        <v>14</v>
      </c>
    </row>
    <row r="41" spans="1:13" ht="18">
      <c r="B41" s="45" t="s">
        <v>13</v>
      </c>
    </row>
  </sheetData>
  <mergeCells count="3">
    <mergeCell ref="A1:H1"/>
    <mergeCell ref="C5:C33"/>
    <mergeCell ref="D5:D33"/>
  </mergeCells>
  <dataValidations count="2">
    <dataValidation type="decimal" allowBlank="1" showErrorMessage="1" errorTitle="Ошибка" error="Допускается ввод только неотрицательных чисел!" sqref="G35:G37 F15:G15 L15:M15 G16:G24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5:B28 E5:E22 E24:E29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="70" zoomScaleNormal="70" workbookViewId="0">
      <selection activeCell="A2" sqref="A2"/>
    </sheetView>
  </sheetViews>
  <sheetFormatPr defaultColWidth="9.109375" defaultRowHeight="15.6"/>
  <cols>
    <col min="1" max="1" width="6.6640625" style="1" customWidth="1"/>
    <col min="2" max="2" width="72.33203125" style="1" customWidth="1"/>
    <col min="3" max="3" width="16.5546875" style="1" customWidth="1"/>
    <col min="4" max="4" width="20" style="1" customWidth="1"/>
    <col min="5" max="5" width="67.109375" style="1" customWidth="1"/>
    <col min="6" max="6" width="28.109375" style="1" customWidth="1"/>
    <col min="7" max="7" width="27.5546875" style="1" customWidth="1"/>
    <col min="8" max="8" width="16.5546875" style="1" customWidth="1"/>
    <col min="9" max="9" width="10.44140625" style="1" bestFit="1" customWidth="1"/>
    <col min="10" max="10" width="14.44140625" style="1" bestFit="1" customWidth="1"/>
    <col min="11" max="11" width="9.109375" style="1"/>
    <col min="12" max="12" width="15.88671875" style="36" customWidth="1"/>
    <col min="13" max="13" width="15.88671875" style="1" customWidth="1"/>
    <col min="14" max="16384" width="9.109375" style="1"/>
  </cols>
  <sheetData>
    <row r="1" spans="1:13" ht="85.5" customHeight="1">
      <c r="A1" s="58" t="s">
        <v>75</v>
      </c>
      <c r="B1" s="58"/>
      <c r="C1" s="58"/>
      <c r="D1" s="58"/>
      <c r="E1" s="58"/>
      <c r="F1" s="58"/>
      <c r="G1" s="58"/>
      <c r="H1" s="58"/>
    </row>
    <row r="3" spans="1:13" ht="76.5" customHeight="1">
      <c r="A3" s="24" t="s">
        <v>0</v>
      </c>
      <c r="B3" s="24" t="s">
        <v>6</v>
      </c>
      <c r="C3" s="24" t="s">
        <v>7</v>
      </c>
      <c r="D3" s="24" t="s">
        <v>1</v>
      </c>
      <c r="E3" s="24" t="s">
        <v>2</v>
      </c>
      <c r="F3" s="24" t="s">
        <v>3</v>
      </c>
      <c r="G3" s="24" t="s">
        <v>4</v>
      </c>
      <c r="H3" s="24" t="s">
        <v>5</v>
      </c>
    </row>
    <row r="4" spans="1:13" s="16" customFormat="1">
      <c r="A4" s="17">
        <v>1</v>
      </c>
      <c r="B4" s="18" t="s">
        <v>16</v>
      </c>
      <c r="C4" s="19"/>
      <c r="D4" s="19"/>
      <c r="E4" s="20"/>
      <c r="F4" s="22">
        <f>SUM(F5:F14)</f>
        <v>40340.080000000002</v>
      </c>
      <c r="G4" s="22">
        <f>SUM(G5:G14)</f>
        <v>24849.5</v>
      </c>
      <c r="H4" s="17"/>
      <c r="I4" s="29">
        <f t="shared" ref="I4:I22" si="0">G4/$G$33*$I$33</f>
        <v>1.3253954504899101E-4</v>
      </c>
      <c r="L4" s="22">
        <f>SUM(L5:L14)</f>
        <v>34229.81</v>
      </c>
      <c r="M4" s="22">
        <f>SUM(M5:M14)</f>
        <v>73481.56</v>
      </c>
    </row>
    <row r="5" spans="1:13" ht="27.6">
      <c r="A5" s="5" t="s">
        <v>23</v>
      </c>
      <c r="B5" s="8" t="s">
        <v>17</v>
      </c>
      <c r="C5" s="59"/>
      <c r="D5" s="59"/>
      <c r="E5" s="8" t="s">
        <v>17</v>
      </c>
      <c r="F5" s="30">
        <f>'1 квартал 2019'!F5+'6 месяцев 2019'!L5</f>
        <v>0</v>
      </c>
      <c r="G5" s="41">
        <v>929.11</v>
      </c>
      <c r="H5" s="44"/>
      <c r="I5" s="29">
        <f t="shared" si="0"/>
        <v>4.955585291473392E-6</v>
      </c>
      <c r="L5" s="36">
        <v>0</v>
      </c>
      <c r="M5" s="1">
        <v>1393.99</v>
      </c>
    </row>
    <row r="6" spans="1:13" ht="27.6">
      <c r="A6" s="5" t="s">
        <v>24</v>
      </c>
      <c r="B6" s="8" t="s">
        <v>18</v>
      </c>
      <c r="C6" s="59"/>
      <c r="D6" s="59"/>
      <c r="E6" s="8" t="s">
        <v>18</v>
      </c>
      <c r="F6" s="30">
        <f>'1 квартал 2019'!F6+'6 месяцев 2019'!L6</f>
        <v>0</v>
      </c>
      <c r="G6" s="41">
        <v>745.27</v>
      </c>
      <c r="H6" s="44"/>
      <c r="I6" s="29">
        <f t="shared" si="0"/>
        <v>3.9750396079865404E-6</v>
      </c>
      <c r="L6" s="36">
        <v>0</v>
      </c>
      <c r="M6" s="1">
        <v>356.37</v>
      </c>
    </row>
    <row r="7" spans="1:13" ht="41.4">
      <c r="A7" s="5" t="s">
        <v>25</v>
      </c>
      <c r="B7" s="7" t="s">
        <v>19</v>
      </c>
      <c r="C7" s="59"/>
      <c r="D7" s="59"/>
      <c r="E7" s="7" t="s">
        <v>19</v>
      </c>
      <c r="F7" s="30">
        <f>'1 квартал 2019'!F7+'6 месяцев 2019'!L7</f>
        <v>12842.75</v>
      </c>
      <c r="G7" s="41">
        <v>7961.54</v>
      </c>
      <c r="H7" s="44"/>
      <c r="I7" s="29">
        <f t="shared" si="0"/>
        <v>4.2464391214686167E-5</v>
      </c>
      <c r="L7" s="36">
        <v>9173.39</v>
      </c>
      <c r="M7" s="1">
        <v>28839.68</v>
      </c>
    </row>
    <row r="8" spans="1:13" ht="55.2">
      <c r="A8" s="5" t="s">
        <v>26</v>
      </c>
      <c r="B8" s="7" t="s">
        <v>15</v>
      </c>
      <c r="C8" s="59"/>
      <c r="D8" s="59"/>
      <c r="E8" s="7" t="s">
        <v>15</v>
      </c>
      <c r="F8" s="30">
        <f>'1 квартал 2019'!F8+'6 месяцев 2019'!L8</f>
        <v>1558.51</v>
      </c>
      <c r="G8" s="41">
        <v>669.04</v>
      </c>
      <c r="H8" s="44"/>
      <c r="I8" s="29">
        <f t="shared" si="0"/>
        <v>3.5684523720628963E-6</v>
      </c>
      <c r="L8" s="36">
        <v>1113.22</v>
      </c>
      <c r="M8" s="1">
        <v>369.96</v>
      </c>
    </row>
    <row r="9" spans="1:13" ht="55.2">
      <c r="A9" s="5" t="s">
        <v>27</v>
      </c>
      <c r="B9" s="7" t="s">
        <v>20</v>
      </c>
      <c r="C9" s="59"/>
      <c r="D9" s="59"/>
      <c r="E9" s="7" t="s">
        <v>20</v>
      </c>
      <c r="F9" s="30">
        <f>'1 квартал 2019'!F9+'6 месяцев 2019'!L9</f>
        <v>2501.35</v>
      </c>
      <c r="G9" s="30"/>
      <c r="H9" s="44"/>
      <c r="I9" s="29">
        <f t="shared" si="0"/>
        <v>0</v>
      </c>
      <c r="L9" s="36">
        <f>865.25+1290</f>
        <v>2155.25</v>
      </c>
      <c r="M9" s="1">
        <v>2823.35</v>
      </c>
    </row>
    <row r="10" spans="1:13" ht="55.2">
      <c r="A10" s="5" t="s">
        <v>28</v>
      </c>
      <c r="B10" s="7" t="s">
        <v>21</v>
      </c>
      <c r="C10" s="59"/>
      <c r="D10" s="59"/>
      <c r="E10" s="7" t="s">
        <v>21</v>
      </c>
      <c r="F10" s="30">
        <f>'1 квартал 2019'!F10+'6 месяцев 2019'!L10</f>
        <v>1649.52</v>
      </c>
      <c r="G10" s="41">
        <v>268.77999999999997</v>
      </c>
      <c r="H10" s="44"/>
      <c r="I10" s="29">
        <f t="shared" si="0"/>
        <v>1.4335893647062437E-6</v>
      </c>
      <c r="L10" s="36">
        <v>0</v>
      </c>
      <c r="M10" s="1">
        <v>2394.65</v>
      </c>
    </row>
    <row r="11" spans="1:13" ht="78" customHeight="1">
      <c r="A11" s="5" t="s">
        <v>65</v>
      </c>
      <c r="B11" s="7" t="s">
        <v>22</v>
      </c>
      <c r="C11" s="59"/>
      <c r="D11" s="59"/>
      <c r="E11" s="7" t="s">
        <v>22</v>
      </c>
      <c r="F11" s="30">
        <f>'1 квартал 2019'!F11+'6 месяцев 2019'!L11</f>
        <v>300.45</v>
      </c>
      <c r="G11" s="41">
        <v>5185.29</v>
      </c>
      <c r="H11" s="44"/>
      <c r="I11" s="29">
        <f t="shared" si="0"/>
        <v>2.7656732632329933E-5</v>
      </c>
      <c r="L11" s="36">
        <v>300.45</v>
      </c>
      <c r="M11" s="1">
        <v>4084.93</v>
      </c>
    </row>
    <row r="12" spans="1:13" ht="55.2">
      <c r="A12" s="5" t="s">
        <v>29</v>
      </c>
      <c r="B12" s="7" t="s">
        <v>66</v>
      </c>
      <c r="C12" s="59"/>
      <c r="D12" s="59"/>
      <c r="E12" s="7" t="s">
        <v>66</v>
      </c>
      <c r="F12" s="30">
        <f>'1 квартал 2019'!F12+'6 месяцев 2019'!L12</f>
        <v>0</v>
      </c>
      <c r="G12" s="30">
        <v>3786.27</v>
      </c>
      <c r="H12" s="44"/>
      <c r="I12" s="29">
        <f t="shared" si="0"/>
        <v>2.0194792781852481E-5</v>
      </c>
      <c r="M12" s="1">
        <v>159.4</v>
      </c>
    </row>
    <row r="13" spans="1:13">
      <c r="A13" s="5" t="s">
        <v>29</v>
      </c>
      <c r="B13" s="3" t="s">
        <v>30</v>
      </c>
      <c r="C13" s="59"/>
      <c r="D13" s="59"/>
      <c r="E13" s="3" t="s">
        <v>30</v>
      </c>
      <c r="F13" s="30">
        <f>'1 квартал 2019'!F13+'6 месяцев 2019'!L13</f>
        <v>0</v>
      </c>
      <c r="G13" s="30">
        <v>804.62</v>
      </c>
      <c r="H13" s="44"/>
      <c r="I13" s="29">
        <f t="shared" si="0"/>
        <v>4.2915941462532106E-6</v>
      </c>
      <c r="M13" s="1">
        <v>1945.15</v>
      </c>
    </row>
    <row r="14" spans="1:13">
      <c r="A14" s="5" t="s">
        <v>32</v>
      </c>
      <c r="B14" s="3" t="s">
        <v>31</v>
      </c>
      <c r="C14" s="59"/>
      <c r="D14" s="59"/>
      <c r="E14" s="3" t="s">
        <v>31</v>
      </c>
      <c r="F14" s="30">
        <f>'1 квартал 2019'!F14+'6 месяцев 2019'!L14</f>
        <v>21487.5</v>
      </c>
      <c r="G14" s="30">
        <v>4499.58</v>
      </c>
      <c r="H14" s="44"/>
      <c r="I14" s="29">
        <f t="shared" si="0"/>
        <v>2.3999367637640154E-5</v>
      </c>
      <c r="L14" s="36">
        <v>21487.5</v>
      </c>
      <c r="M14" s="1">
        <v>31114.080000000002</v>
      </c>
    </row>
    <row r="15" spans="1:13" s="16" customFormat="1">
      <c r="A15" s="12" t="s">
        <v>33</v>
      </c>
      <c r="B15" s="13" t="s">
        <v>34</v>
      </c>
      <c r="C15" s="59"/>
      <c r="D15" s="59"/>
      <c r="E15" s="14"/>
      <c r="F15" s="23">
        <f>SUM(F16:F27)</f>
        <v>89261.61</v>
      </c>
      <c r="G15" s="23">
        <f>SUM(G16:G27)</f>
        <v>68606.22</v>
      </c>
      <c r="H15" s="15"/>
      <c r="I15" s="29">
        <f t="shared" si="0"/>
        <v>3.6592435205259617E-4</v>
      </c>
      <c r="L15" s="23">
        <f>SUM(L16:L27)</f>
        <v>55901.24</v>
      </c>
      <c r="M15" s="23">
        <f>SUM(M16:M27)</f>
        <v>231851.59</v>
      </c>
    </row>
    <row r="16" spans="1:13" s="16" customFormat="1" ht="27.6">
      <c r="A16" s="5" t="s">
        <v>43</v>
      </c>
      <c r="B16" s="8" t="s">
        <v>17</v>
      </c>
      <c r="C16" s="59"/>
      <c r="D16" s="59"/>
      <c r="E16" s="8" t="s">
        <v>17</v>
      </c>
      <c r="F16" s="30">
        <f>'1 квартал 2019'!F16+'6 месяцев 2019'!L16</f>
        <v>0</v>
      </c>
      <c r="G16" s="41">
        <v>4327.0600000000004</v>
      </c>
      <c r="H16" s="44"/>
      <c r="I16" s="29">
        <f t="shared" si="0"/>
        <v>2.3079199331965919E-5</v>
      </c>
      <c r="L16" s="36"/>
      <c r="M16" s="16">
        <v>5132.51</v>
      </c>
    </row>
    <row r="17" spans="1:13" s="16" customFormat="1" ht="27.6">
      <c r="A17" s="5" t="s">
        <v>44</v>
      </c>
      <c r="B17" s="8" t="s">
        <v>18</v>
      </c>
      <c r="C17" s="59"/>
      <c r="D17" s="59"/>
      <c r="E17" s="8" t="s">
        <v>18</v>
      </c>
      <c r="F17" s="30">
        <f>'1 квартал 2019'!F17+'6 месяцев 2019'!L17</f>
        <v>0</v>
      </c>
      <c r="G17" s="41">
        <v>6315.99</v>
      </c>
      <c r="H17" s="44"/>
      <c r="I17" s="29">
        <f t="shared" si="0"/>
        <v>3.3687536615786099E-5</v>
      </c>
      <c r="L17" s="36"/>
      <c r="M17" s="16">
        <v>1489.66</v>
      </c>
    </row>
    <row r="18" spans="1:13" ht="41.4">
      <c r="A18" s="5" t="s">
        <v>45</v>
      </c>
      <c r="B18" s="8" t="s">
        <v>35</v>
      </c>
      <c r="C18" s="59"/>
      <c r="D18" s="59"/>
      <c r="E18" s="3" t="s">
        <v>35</v>
      </c>
      <c r="F18" s="30">
        <f>'1 квартал 2019'!F18+'6 месяцев 2019'!L18</f>
        <v>8091.5</v>
      </c>
      <c r="G18" s="41">
        <v>16351.09</v>
      </c>
      <c r="H18" s="44"/>
      <c r="I18" s="29">
        <f t="shared" si="0"/>
        <v>8.7211655351419808E-5</v>
      </c>
      <c r="L18" s="43">
        <v>5779.64</v>
      </c>
      <c r="M18" s="1">
        <v>36183.67</v>
      </c>
    </row>
    <row r="19" spans="1:13" ht="41.4">
      <c r="A19" s="5" t="s">
        <v>46</v>
      </c>
      <c r="B19" s="8" t="s">
        <v>36</v>
      </c>
      <c r="C19" s="59"/>
      <c r="D19" s="59"/>
      <c r="E19" s="3" t="s">
        <v>36</v>
      </c>
      <c r="F19" s="30">
        <f>'1 квартал 2019'!F19+'6 месяцев 2019'!L19</f>
        <v>4062.7299999999996</v>
      </c>
      <c r="G19" s="41">
        <v>2692.25</v>
      </c>
      <c r="H19" s="44"/>
      <c r="I19" s="29">
        <f t="shared" si="0"/>
        <v>1.4359628570319164E-5</v>
      </c>
      <c r="L19" s="43">
        <v>2901.95</v>
      </c>
      <c r="M19" s="1">
        <v>2520.31</v>
      </c>
    </row>
    <row r="20" spans="1:13" ht="41.4">
      <c r="A20" s="5" t="s">
        <v>47</v>
      </c>
      <c r="B20" s="8" t="s">
        <v>37</v>
      </c>
      <c r="C20" s="59"/>
      <c r="D20" s="59"/>
      <c r="E20" s="3" t="s">
        <v>37</v>
      </c>
      <c r="F20" s="30">
        <f>'1 квартал 2019'!F20+'6 месяцев 2019'!L20</f>
        <v>3537.97</v>
      </c>
      <c r="G20" s="41">
        <v>109.36</v>
      </c>
      <c r="H20" s="44"/>
      <c r="I20" s="29">
        <f t="shared" si="0"/>
        <v>5.8329240614731308E-7</v>
      </c>
      <c r="L20" s="43">
        <v>2527.12</v>
      </c>
      <c r="M20" s="1">
        <v>8356.67</v>
      </c>
    </row>
    <row r="21" spans="1:13" ht="41.4">
      <c r="A21" s="5" t="s">
        <v>48</v>
      </c>
      <c r="B21" s="8" t="s">
        <v>38</v>
      </c>
      <c r="C21" s="59"/>
      <c r="D21" s="59"/>
      <c r="E21" s="3" t="s">
        <v>38</v>
      </c>
      <c r="F21" s="30">
        <f>'1 квартал 2019'!F21+'6 месяцев 2019'!L21</f>
        <v>2172.44</v>
      </c>
      <c r="G21" s="41">
        <v>5333.95</v>
      </c>
      <c r="H21" s="44"/>
      <c r="I21" s="29">
        <f t="shared" si="0"/>
        <v>2.8449639079823161E-5</v>
      </c>
      <c r="L21" s="43">
        <v>2172.44</v>
      </c>
      <c r="M21" s="1">
        <v>34588.080000000002</v>
      </c>
    </row>
    <row r="22" spans="1:13" ht="27.6">
      <c r="A22" s="5" t="s">
        <v>54</v>
      </c>
      <c r="B22" s="8" t="s">
        <v>39</v>
      </c>
      <c r="C22" s="59"/>
      <c r="D22" s="59"/>
      <c r="E22" s="3" t="s">
        <v>39</v>
      </c>
      <c r="F22" s="30">
        <f>'1 квартал 2019'!F22+'6 месяцев 2019'!L22</f>
        <v>19876.919999999998</v>
      </c>
      <c r="G22" s="41">
        <v>21652.5</v>
      </c>
      <c r="H22" s="44"/>
      <c r="I22" s="29">
        <f t="shared" si="0"/>
        <v>1.1548773613848481E-4</v>
      </c>
      <c r="L22" s="43">
        <v>14197.8</v>
      </c>
      <c r="M22" s="1">
        <v>46251.51</v>
      </c>
    </row>
    <row r="23" spans="1:13">
      <c r="A23" s="5"/>
      <c r="B23" s="8" t="s">
        <v>69</v>
      </c>
      <c r="C23" s="59"/>
      <c r="D23" s="59"/>
      <c r="E23" s="8" t="s">
        <v>69</v>
      </c>
      <c r="F23" s="30">
        <f>'1 квартал 2019'!F23+'6 месяцев 2019'!L23</f>
        <v>19003.2</v>
      </c>
      <c r="G23" s="30"/>
      <c r="H23" s="44"/>
      <c r="I23" s="29"/>
      <c r="L23" s="43">
        <v>4750.8</v>
      </c>
    </row>
    <row r="24" spans="1:13">
      <c r="A24" s="5"/>
      <c r="B24" s="8" t="s">
        <v>70</v>
      </c>
      <c r="C24" s="59"/>
      <c r="D24" s="59"/>
      <c r="E24" s="8" t="s">
        <v>70</v>
      </c>
      <c r="F24" s="30">
        <f>'1 квартал 2019'!F24+'6 месяцев 2019'!L24</f>
        <v>20991.49</v>
      </c>
      <c r="G24" s="30"/>
      <c r="H24" s="44"/>
      <c r="I24" s="29"/>
      <c r="L24" s="43">
        <v>19511.490000000002</v>
      </c>
    </row>
    <row r="25" spans="1:13">
      <c r="A25" s="5" t="s">
        <v>55</v>
      </c>
      <c r="B25" s="8" t="s">
        <v>56</v>
      </c>
      <c r="C25" s="59"/>
      <c r="D25" s="59"/>
      <c r="E25" s="3" t="s">
        <v>61</v>
      </c>
      <c r="F25" s="30">
        <f>'1 квартал 2019'!F25+'6 месяцев 2019'!L25</f>
        <v>0</v>
      </c>
      <c r="G25" s="30">
        <v>11784.02</v>
      </c>
      <c r="H25" s="44"/>
      <c r="I25" s="29">
        <f t="shared" ref="I25:I32" si="1">G25/$G$33*$I$33</f>
        <v>6.2852316933870343E-5</v>
      </c>
      <c r="M25" s="1">
        <v>97329.18</v>
      </c>
    </row>
    <row r="26" spans="1:13">
      <c r="A26" s="5" t="s">
        <v>58</v>
      </c>
      <c r="B26" s="8" t="s">
        <v>57</v>
      </c>
      <c r="C26" s="59"/>
      <c r="D26" s="59"/>
      <c r="E26" s="3" t="s">
        <v>57</v>
      </c>
      <c r="F26" s="30">
        <f>'1 квартал 2019'!F26+'6 месяцев 2019'!L26</f>
        <v>11485.36</v>
      </c>
      <c r="G26" s="30"/>
      <c r="H26" s="44"/>
      <c r="I26" s="29">
        <f t="shared" si="1"/>
        <v>0</v>
      </c>
      <c r="L26" s="43">
        <v>4040</v>
      </c>
    </row>
    <row r="27" spans="1:13" ht="27.6">
      <c r="A27" s="5" t="s">
        <v>59</v>
      </c>
      <c r="B27" s="8" t="s">
        <v>60</v>
      </c>
      <c r="C27" s="59"/>
      <c r="D27" s="59"/>
      <c r="E27" s="3" t="s">
        <v>60</v>
      </c>
      <c r="F27" s="30">
        <f>'1 квартал 2019'!F27+'6 месяцев 2019'!L27</f>
        <v>40</v>
      </c>
      <c r="G27" s="30">
        <v>40</v>
      </c>
      <c r="H27" s="44"/>
      <c r="I27" s="29">
        <f t="shared" si="1"/>
        <v>2.1334762477955857E-7</v>
      </c>
      <c r="L27" s="36">
        <v>20</v>
      </c>
    </row>
    <row r="28" spans="1:13" s="16" customFormat="1">
      <c r="A28" s="12" t="s">
        <v>42</v>
      </c>
      <c r="B28" s="13" t="s">
        <v>41</v>
      </c>
      <c r="C28" s="59"/>
      <c r="D28" s="59"/>
      <c r="E28" s="14"/>
      <c r="F28" s="23">
        <f>SUM(F29:F32)</f>
        <v>287.99700000000001</v>
      </c>
      <c r="G28" s="23">
        <f>SUM(G29:G32)</f>
        <v>288</v>
      </c>
      <c r="H28" s="15"/>
      <c r="I28" s="29">
        <f t="shared" si="1"/>
        <v>1.5361028984128218E-6</v>
      </c>
      <c r="L28" s="23">
        <f>SUM(L29:L32)</f>
        <v>144</v>
      </c>
      <c r="M28" s="23">
        <f>SUM(M29:M32)</f>
        <v>144</v>
      </c>
    </row>
    <row r="29" spans="1:13" ht="41.4">
      <c r="A29" s="5" t="s">
        <v>49</v>
      </c>
      <c r="B29" s="8" t="s">
        <v>8</v>
      </c>
      <c r="C29" s="59"/>
      <c r="D29" s="59"/>
      <c r="E29" s="3" t="str">
        <f>B29</f>
        <v>обучение производственного персонала, внесение в должностные инструкции по рабочим местам практических приемов в части энергосбережения на обслуживаемом оборудовании;</v>
      </c>
      <c r="F29" s="30">
        <f>'1 квартал 2019'!F29+'6 месяцев 2019'!L29</f>
        <v>104</v>
      </c>
      <c r="G29" s="30">
        <v>104</v>
      </c>
      <c r="H29" s="44"/>
      <c r="I29" s="29">
        <f t="shared" si="1"/>
        <v>5.5470382442685226E-7</v>
      </c>
      <c r="L29" s="36">
        <v>52</v>
      </c>
      <c r="M29" s="1">
        <f>L29</f>
        <v>52</v>
      </c>
    </row>
    <row r="30" spans="1:13" ht="55.2">
      <c r="A30" s="5" t="s">
        <v>50</v>
      </c>
      <c r="B30" s="8" t="s">
        <v>9</v>
      </c>
      <c r="C30" s="59"/>
      <c r="D30" s="59"/>
      <c r="E30" s="3" t="str">
        <f t="shared" ref="E30:E32" si="2">B30</f>
        <v>внедрение системы периодического премирования производственного персонала за экономию электроэнергии, выявление и пресечение фактов безучетного и бездоговорного присоединения потребителей к электрическим сетям</v>
      </c>
      <c r="F30" s="30">
        <f>'1 квартал 2019'!F30+'6 месяцев 2019'!L30</f>
        <v>118</v>
      </c>
      <c r="G30" s="30">
        <v>118</v>
      </c>
      <c r="H30" s="44"/>
      <c r="I30" s="29">
        <f t="shared" si="1"/>
        <v>6.2937549309969779E-7</v>
      </c>
      <c r="L30" s="36">
        <v>59</v>
      </c>
      <c r="M30" s="1">
        <f>L30</f>
        <v>59</v>
      </c>
    </row>
    <row r="31" spans="1:13" ht="27.6">
      <c r="A31" s="5" t="s">
        <v>52</v>
      </c>
      <c r="B31" s="8" t="s">
        <v>10</v>
      </c>
      <c r="C31" s="59"/>
      <c r="D31" s="59"/>
      <c r="E31" s="3" t="str">
        <f t="shared" si="2"/>
        <v xml:space="preserve">разработка энергобаланса сетей и постоянная оценка режимов электропотребления для снижения </v>
      </c>
      <c r="F31" s="30">
        <f>'1 квартал 2019'!F31+'6 месяцев 2019'!L31</f>
        <v>33.497</v>
      </c>
      <c r="G31" s="30">
        <f>16.75*2</f>
        <v>33.5</v>
      </c>
      <c r="H31" s="44"/>
      <c r="I31" s="29">
        <f t="shared" si="1"/>
        <v>1.7867863575288029E-7</v>
      </c>
      <c r="L31" s="36">
        <v>16.75</v>
      </c>
      <c r="M31" s="1">
        <f>L31</f>
        <v>16.75</v>
      </c>
    </row>
    <row r="32" spans="1:13" ht="27.6">
      <c r="A32" s="5" t="s">
        <v>51</v>
      </c>
      <c r="B32" s="8" t="s">
        <v>11</v>
      </c>
      <c r="C32" s="59"/>
      <c r="D32" s="59"/>
      <c r="E32" s="3" t="str">
        <f t="shared" si="2"/>
        <v>информационное обеспечение энергосбережения (регламент совещаний, распространения организационной и технической информации)</v>
      </c>
      <c r="F32" s="30">
        <f>'1 квартал 2019'!F32+'6 месяцев 2019'!L32</f>
        <v>32.5</v>
      </c>
      <c r="G32" s="30">
        <f>16.25*2</f>
        <v>32.5</v>
      </c>
      <c r="H32" s="44"/>
      <c r="I32" s="29">
        <f t="shared" si="1"/>
        <v>1.7334494513339134E-7</v>
      </c>
      <c r="L32" s="36">
        <v>16.25</v>
      </c>
      <c r="M32" s="1">
        <f>L32</f>
        <v>16.25</v>
      </c>
    </row>
    <row r="33" spans="1:13" ht="19.8">
      <c r="A33" s="6"/>
      <c r="B33" s="25" t="s">
        <v>53</v>
      </c>
      <c r="C33" s="9"/>
      <c r="D33" s="9"/>
      <c r="E33" s="9"/>
      <c r="F33" s="26">
        <f>F28+F15+F4</f>
        <v>129889.68700000001</v>
      </c>
      <c r="G33" s="26">
        <f>G28+G15+G4</f>
        <v>93743.72</v>
      </c>
      <c r="H33" s="27"/>
      <c r="I33" s="28">
        <v>5.0000000000000001E-4</v>
      </c>
      <c r="L33" s="26">
        <f>L28+L15+L4</f>
        <v>90275.049999999988</v>
      </c>
      <c r="M33" s="26">
        <f>M28+M15+M4</f>
        <v>305477.15000000002</v>
      </c>
    </row>
    <row r="34" spans="1:13">
      <c r="C34" s="11"/>
      <c r="D34" s="11"/>
      <c r="E34" s="11"/>
      <c r="F34" s="11"/>
      <c r="G34" s="10"/>
      <c r="H34" s="11"/>
      <c r="I34" s="11"/>
    </row>
    <row r="35" spans="1:13">
      <c r="C35" s="11"/>
      <c r="D35" s="11"/>
      <c r="E35" s="11"/>
      <c r="F35" s="35"/>
      <c r="G35" s="10"/>
      <c r="H35" s="11"/>
      <c r="I35" s="11"/>
    </row>
    <row r="36" spans="1:13">
      <c r="C36" s="11"/>
      <c r="D36" s="11"/>
      <c r="E36" s="11"/>
      <c r="F36" s="11"/>
      <c r="G36" s="10"/>
      <c r="H36" s="11"/>
      <c r="I36" s="11"/>
    </row>
    <row r="37" spans="1:13" ht="18">
      <c r="B37" s="45" t="s">
        <v>63</v>
      </c>
    </row>
    <row r="38" spans="1:13" ht="18">
      <c r="B38" s="46"/>
    </row>
    <row r="39" spans="1:13" ht="35.25" customHeight="1">
      <c r="B39" s="45" t="s">
        <v>14</v>
      </c>
    </row>
    <row r="40" spans="1:13" ht="18">
      <c r="B40" s="45" t="s">
        <v>13</v>
      </c>
    </row>
  </sheetData>
  <mergeCells count="3">
    <mergeCell ref="A1:H1"/>
    <mergeCell ref="C5:C32"/>
    <mergeCell ref="D5:D32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B5:B27 E5:E28">
      <formula1>900</formula1>
    </dataValidation>
    <dataValidation type="decimal" allowBlank="1" showErrorMessage="1" errorTitle="Ошибка" error="Допускается ввод только неотрицательных чисел!" sqref="G34:G36 F15:G15 L15:M15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opLeftCell="C4" zoomScale="70" zoomScaleNormal="70" workbookViewId="0">
      <selection activeCell="F9" sqref="F9"/>
    </sheetView>
  </sheetViews>
  <sheetFormatPr defaultColWidth="9.109375" defaultRowHeight="15.6"/>
  <cols>
    <col min="1" max="1" width="6.6640625" style="1" customWidth="1"/>
    <col min="2" max="2" width="72.33203125" style="1" customWidth="1"/>
    <col min="3" max="3" width="16.5546875" style="1" customWidth="1"/>
    <col min="4" max="4" width="20" style="1" customWidth="1"/>
    <col min="5" max="5" width="67.109375" style="1" customWidth="1"/>
    <col min="6" max="6" width="28.109375" style="1" customWidth="1"/>
    <col min="7" max="7" width="27.5546875" style="1" customWidth="1"/>
    <col min="8" max="8" width="16.5546875" style="1" customWidth="1"/>
    <col min="9" max="9" width="10.44140625" style="1" bestFit="1" customWidth="1"/>
    <col min="10" max="10" width="14.44140625" style="1" bestFit="1" customWidth="1"/>
    <col min="11" max="11" width="9.109375" style="1"/>
    <col min="12" max="12" width="15.88671875" style="36" hidden="1" customWidth="1"/>
    <col min="13" max="13" width="15.88671875" style="1" hidden="1" customWidth="1"/>
    <col min="14" max="16384" width="9.109375" style="1"/>
  </cols>
  <sheetData>
    <row r="1" spans="1:13" ht="85.5" customHeight="1">
      <c r="A1" s="58" t="s">
        <v>68</v>
      </c>
      <c r="B1" s="58"/>
      <c r="C1" s="58"/>
      <c r="D1" s="58"/>
      <c r="E1" s="58"/>
      <c r="F1" s="58"/>
      <c r="G1" s="58"/>
      <c r="H1" s="58"/>
    </row>
    <row r="3" spans="1:13" ht="76.5" customHeight="1">
      <c r="A3" s="24" t="s">
        <v>0</v>
      </c>
      <c r="B3" s="24" t="s">
        <v>6</v>
      </c>
      <c r="C3" s="24" t="s">
        <v>7</v>
      </c>
      <c r="D3" s="24" t="s">
        <v>1</v>
      </c>
      <c r="E3" s="24" t="s">
        <v>2</v>
      </c>
      <c r="F3" s="24" t="s">
        <v>3</v>
      </c>
      <c r="G3" s="24" t="s">
        <v>4</v>
      </c>
      <c r="H3" s="24" t="s">
        <v>5</v>
      </c>
    </row>
    <row r="4" spans="1:13" s="16" customFormat="1">
      <c r="A4" s="17">
        <v>1</v>
      </c>
      <c r="B4" s="18" t="s">
        <v>16</v>
      </c>
      <c r="C4" s="19"/>
      <c r="D4" s="19"/>
      <c r="E4" s="20"/>
      <c r="F4" s="22">
        <f>SUM(F5:F14)</f>
        <v>6110.27</v>
      </c>
      <c r="G4" s="22">
        <f>SUM(G5:G14)</f>
        <v>9621.6299999999992</v>
      </c>
      <c r="H4" s="17"/>
      <c r="I4" s="29">
        <f t="shared" ref="I4:I12" si="0">G4/$G$33*$I$33</f>
        <v>1.2139400703365402E-4</v>
      </c>
      <c r="L4" s="22">
        <f>SUM(L5:L14)</f>
        <v>29361.590000000004</v>
      </c>
      <c r="M4" s="22">
        <f>SUM(M5:M14)</f>
        <v>73481.56</v>
      </c>
    </row>
    <row r="5" spans="1:13" ht="27.6">
      <c r="A5" s="5" t="s">
        <v>23</v>
      </c>
      <c r="B5" s="8" t="s">
        <v>17</v>
      </c>
      <c r="C5" s="59"/>
      <c r="D5" s="59"/>
      <c r="E5" s="8" t="s">
        <v>17</v>
      </c>
      <c r="F5" s="21"/>
      <c r="G5" s="41">
        <v>897.53</v>
      </c>
      <c r="H5" s="4"/>
      <c r="I5" s="29">
        <f t="shared" si="0"/>
        <v>1.1323940240158426E-5</v>
      </c>
      <c r="M5" s="1">
        <v>1393.99</v>
      </c>
    </row>
    <row r="6" spans="1:13" ht="27.6">
      <c r="A6" s="5" t="s">
        <v>24</v>
      </c>
      <c r="B6" s="8" t="s">
        <v>18</v>
      </c>
      <c r="C6" s="59"/>
      <c r="D6" s="59"/>
      <c r="E6" s="8" t="s">
        <v>18</v>
      </c>
      <c r="F6" s="21">
        <v>0</v>
      </c>
      <c r="G6" s="41">
        <v>413.33</v>
      </c>
      <c r="H6" s="4"/>
      <c r="I6" s="29">
        <f t="shared" si="0"/>
        <v>5.214894454185021E-6</v>
      </c>
      <c r="M6" s="1">
        <v>356.37</v>
      </c>
    </row>
    <row r="7" spans="1:13" ht="41.4">
      <c r="A7" s="5" t="s">
        <v>25</v>
      </c>
      <c r="B7" s="7" t="s">
        <v>19</v>
      </c>
      <c r="C7" s="59"/>
      <c r="D7" s="59"/>
      <c r="E7" s="7" t="s">
        <v>19</v>
      </c>
      <c r="F7" s="21">
        <v>3669.36</v>
      </c>
      <c r="G7" s="41">
        <v>3465.47</v>
      </c>
      <c r="H7" s="4"/>
      <c r="I7" s="29">
        <f t="shared" si="0"/>
        <v>4.3723079099374743E-5</v>
      </c>
      <c r="L7" s="36">
        <v>20475.830000000002</v>
      </c>
      <c r="M7" s="1">
        <v>28839.68</v>
      </c>
    </row>
    <row r="8" spans="1:13" ht="55.2">
      <c r="A8" s="5" t="s">
        <v>26</v>
      </c>
      <c r="B8" s="7" t="s">
        <v>15</v>
      </c>
      <c r="C8" s="59"/>
      <c r="D8" s="59"/>
      <c r="E8" s="7" t="s">
        <v>15</v>
      </c>
      <c r="F8" s="21">
        <v>445.29</v>
      </c>
      <c r="G8" s="41">
        <v>582.88</v>
      </c>
      <c r="H8" s="4"/>
      <c r="I8" s="29">
        <f t="shared" si="0"/>
        <v>7.3540698218260589E-6</v>
      </c>
      <c r="M8" s="1">
        <v>369.96</v>
      </c>
    </row>
    <row r="9" spans="1:13" ht="55.2">
      <c r="A9" s="5" t="s">
        <v>27</v>
      </c>
      <c r="B9" s="7" t="s">
        <v>20</v>
      </c>
      <c r="C9" s="59"/>
      <c r="D9" s="59"/>
      <c r="E9" s="7" t="s">
        <v>20</v>
      </c>
      <c r="F9" s="21">
        <v>346.1</v>
      </c>
      <c r="G9" s="30"/>
      <c r="H9" s="4"/>
      <c r="I9" s="29">
        <f t="shared" si="0"/>
        <v>0</v>
      </c>
      <c r="L9" s="36">
        <v>1722.5</v>
      </c>
      <c r="M9" s="1">
        <v>2823.35</v>
      </c>
    </row>
    <row r="10" spans="1:13" ht="55.2">
      <c r="A10" s="5" t="s">
        <v>28</v>
      </c>
      <c r="B10" s="7" t="s">
        <v>21</v>
      </c>
      <c r="C10" s="59"/>
      <c r="D10" s="59"/>
      <c r="E10" s="7" t="s">
        <v>21</v>
      </c>
      <c r="F10" s="21">
        <v>1649.52</v>
      </c>
      <c r="G10" s="41">
        <v>268.77999999999997</v>
      </c>
      <c r="H10" s="4"/>
      <c r="I10" s="29">
        <f t="shared" si="0"/>
        <v>3.3911386335273262E-6</v>
      </c>
      <c r="L10" s="36">
        <v>0</v>
      </c>
      <c r="M10" s="1">
        <v>2394.65</v>
      </c>
    </row>
    <row r="11" spans="1:13" ht="78" customHeight="1">
      <c r="A11" s="5" t="s">
        <v>65</v>
      </c>
      <c r="B11" s="7" t="s">
        <v>22</v>
      </c>
      <c r="C11" s="59"/>
      <c r="D11" s="59"/>
      <c r="E11" s="7" t="s">
        <v>22</v>
      </c>
      <c r="F11" s="21"/>
      <c r="G11" s="41">
        <v>311.91000000000003</v>
      </c>
      <c r="H11" s="4"/>
      <c r="I11" s="29">
        <f t="shared" si="0"/>
        <v>3.9353004359829921E-6</v>
      </c>
      <c r="L11" s="36">
        <v>1400.75</v>
      </c>
      <c r="M11" s="1">
        <v>4084.93</v>
      </c>
    </row>
    <row r="12" spans="1:13" ht="55.2">
      <c r="A12" s="5" t="s">
        <v>29</v>
      </c>
      <c r="B12" s="7" t="s">
        <v>66</v>
      </c>
      <c r="C12" s="59"/>
      <c r="D12" s="59"/>
      <c r="E12" s="7" t="s">
        <v>66</v>
      </c>
      <c r="F12" s="21"/>
      <c r="G12" s="30">
        <v>174.33</v>
      </c>
      <c r="H12" s="4"/>
      <c r="I12" s="29">
        <f t="shared" si="0"/>
        <v>2.1994835850242539E-6</v>
      </c>
      <c r="L12" s="36">
        <v>0</v>
      </c>
      <c r="M12" s="1">
        <v>159.4</v>
      </c>
    </row>
    <row r="13" spans="1:13">
      <c r="A13" s="5" t="s">
        <v>29</v>
      </c>
      <c r="B13" s="3" t="s">
        <v>30</v>
      </c>
      <c r="C13" s="59"/>
      <c r="D13" s="59"/>
      <c r="E13" s="3" t="s">
        <v>30</v>
      </c>
      <c r="F13" s="21"/>
      <c r="G13" s="30">
        <v>792.62</v>
      </c>
      <c r="H13" s="4"/>
      <c r="I13" s="29">
        <f t="shared" ref="I13:I22" si="1">G13/$G$33*$I$33</f>
        <v>1.0000313653197521E-5</v>
      </c>
      <c r="M13" s="1">
        <v>1945.15</v>
      </c>
    </row>
    <row r="14" spans="1:13">
      <c r="A14" s="5" t="s">
        <v>32</v>
      </c>
      <c r="B14" s="3" t="s">
        <v>31</v>
      </c>
      <c r="C14" s="59"/>
      <c r="D14" s="59"/>
      <c r="E14" s="3" t="s">
        <v>31</v>
      </c>
      <c r="F14" s="21"/>
      <c r="G14" s="30">
        <v>2714.78</v>
      </c>
      <c r="H14" s="4"/>
      <c r="I14" s="29">
        <f t="shared" si="1"/>
        <v>3.4251787110377691E-5</v>
      </c>
      <c r="L14" s="36">
        <v>5762.51</v>
      </c>
      <c r="M14" s="1">
        <v>31114.080000000002</v>
      </c>
    </row>
    <row r="15" spans="1:13" s="16" customFormat="1">
      <c r="A15" s="12" t="s">
        <v>33</v>
      </c>
      <c r="B15" s="13" t="s">
        <v>34</v>
      </c>
      <c r="C15" s="59"/>
      <c r="D15" s="59"/>
      <c r="E15" s="14"/>
      <c r="F15" s="23">
        <f>SUM(F16:F27)</f>
        <v>33360.370000000003</v>
      </c>
      <c r="G15" s="42">
        <f>SUM(G16:G27)</f>
        <v>29864.13</v>
      </c>
      <c r="H15" s="15"/>
      <c r="I15" s="29">
        <f t="shared" si="1"/>
        <v>3.7678921422606759E-4</v>
      </c>
      <c r="L15" s="23">
        <f>SUM(L16:L27)</f>
        <v>68204.649999999994</v>
      </c>
      <c r="M15" s="23">
        <f>SUM(M16:M27)</f>
        <v>231851.59</v>
      </c>
    </row>
    <row r="16" spans="1:13" s="16" customFormat="1" ht="27.6">
      <c r="A16" s="5" t="s">
        <v>43</v>
      </c>
      <c r="B16" s="8" t="s">
        <v>17</v>
      </c>
      <c r="C16" s="59"/>
      <c r="D16" s="59"/>
      <c r="E16" s="8" t="s">
        <v>17</v>
      </c>
      <c r="F16" s="21"/>
      <c r="G16" s="41">
        <v>3040.03</v>
      </c>
      <c r="H16" s="4"/>
      <c r="I16" s="29">
        <f t="shared" si="1"/>
        <v>3.8355395416630992E-5</v>
      </c>
      <c r="L16" s="36">
        <v>1743.04</v>
      </c>
      <c r="M16" s="16">
        <v>5132.51</v>
      </c>
    </row>
    <row r="17" spans="1:13" s="16" customFormat="1" ht="27.6">
      <c r="A17" s="5" t="s">
        <v>44</v>
      </c>
      <c r="B17" s="8" t="s">
        <v>18</v>
      </c>
      <c r="C17" s="59"/>
      <c r="D17" s="59"/>
      <c r="E17" s="8" t="s">
        <v>18</v>
      </c>
      <c r="F17" s="21"/>
      <c r="G17" s="41">
        <v>3995.88</v>
      </c>
      <c r="H17" s="4"/>
      <c r="I17" s="29">
        <f t="shared" si="1"/>
        <v>5.0415146375992169E-5</v>
      </c>
      <c r="L17" s="36"/>
      <c r="M17" s="16">
        <v>1489.66</v>
      </c>
    </row>
    <row r="18" spans="1:13" ht="41.4">
      <c r="A18" s="5" t="s">
        <v>45</v>
      </c>
      <c r="B18" s="8" t="s">
        <v>35</v>
      </c>
      <c r="C18" s="59"/>
      <c r="D18" s="59"/>
      <c r="E18" s="3" t="s">
        <v>35</v>
      </c>
      <c r="F18" s="21">
        <v>2311.86</v>
      </c>
      <c r="G18" s="41">
        <v>12454.5</v>
      </c>
      <c r="H18" s="4"/>
      <c r="I18" s="29">
        <f t="shared" si="1"/>
        <v>1.5713570991616224E-4</v>
      </c>
      <c r="L18" s="36">
        <v>11504.8</v>
      </c>
      <c r="M18" s="1">
        <v>36183.67</v>
      </c>
    </row>
    <row r="19" spans="1:13" ht="41.4">
      <c r="A19" s="5" t="s">
        <v>46</v>
      </c>
      <c r="B19" s="8" t="s">
        <v>36</v>
      </c>
      <c r="C19" s="59"/>
      <c r="D19" s="59"/>
      <c r="E19" s="3" t="s">
        <v>36</v>
      </c>
      <c r="F19" s="21">
        <v>1160.78</v>
      </c>
      <c r="G19" s="41">
        <v>763.62</v>
      </c>
      <c r="H19" s="4"/>
      <c r="I19" s="29">
        <f t="shared" si="1"/>
        <v>9.6344269786968428E-6</v>
      </c>
      <c r="L19" s="36">
        <v>5776.42</v>
      </c>
      <c r="M19" s="1">
        <v>2520.31</v>
      </c>
    </row>
    <row r="20" spans="1:13" ht="41.4">
      <c r="A20" s="5" t="s">
        <v>47</v>
      </c>
      <c r="B20" s="8" t="s">
        <v>37</v>
      </c>
      <c r="C20" s="59"/>
      <c r="D20" s="59"/>
      <c r="E20" s="3" t="s">
        <v>37</v>
      </c>
      <c r="F20" s="21">
        <v>1010.85</v>
      </c>
      <c r="G20" s="41">
        <v>108.36</v>
      </c>
      <c r="H20" s="4"/>
      <c r="I20" s="29">
        <f t="shared" si="1"/>
        <v>1.3671544844446058E-6</v>
      </c>
      <c r="L20" s="36">
        <v>5030.05</v>
      </c>
      <c r="M20" s="1">
        <v>8356.67</v>
      </c>
    </row>
    <row r="21" spans="1:13" ht="41.4">
      <c r="A21" s="5" t="s">
        <v>48</v>
      </c>
      <c r="B21" s="8" t="s">
        <v>38</v>
      </c>
      <c r="C21" s="59"/>
      <c r="D21" s="59"/>
      <c r="E21" s="3" t="s">
        <v>38</v>
      </c>
      <c r="F21" s="21"/>
      <c r="G21" s="41">
        <v>1251.75</v>
      </c>
      <c r="H21" s="4"/>
      <c r="I21" s="29">
        <f t="shared" si="1"/>
        <v>1.5793056717456028E-5</v>
      </c>
      <c r="L21" s="36">
        <v>0</v>
      </c>
      <c r="M21" s="1">
        <v>34588.080000000002</v>
      </c>
    </row>
    <row r="22" spans="1:13" ht="27.6">
      <c r="A22" s="5" t="s">
        <v>54</v>
      </c>
      <c r="B22" s="8" t="s">
        <v>39</v>
      </c>
      <c r="C22" s="59"/>
      <c r="D22" s="59"/>
      <c r="E22" s="3" t="s">
        <v>39</v>
      </c>
      <c r="F22" s="21">
        <v>5679.12</v>
      </c>
      <c r="G22" s="41">
        <v>5951.01</v>
      </c>
      <c r="H22" s="4"/>
      <c r="I22" s="29">
        <f t="shared" si="1"/>
        <v>7.508259513173397E-5</v>
      </c>
      <c r="L22" s="36">
        <v>28261.03</v>
      </c>
      <c r="M22" s="1">
        <v>46251.51</v>
      </c>
    </row>
    <row r="23" spans="1:13">
      <c r="A23" s="5"/>
      <c r="B23" s="8" t="s">
        <v>69</v>
      </c>
      <c r="C23" s="59"/>
      <c r="D23" s="59"/>
      <c r="E23" s="8" t="s">
        <v>69</v>
      </c>
      <c r="F23" s="21">
        <v>14252.4</v>
      </c>
      <c r="G23" s="30"/>
      <c r="H23" s="4"/>
      <c r="I23" s="29"/>
    </row>
    <row r="24" spans="1:13">
      <c r="A24" s="5"/>
      <c r="B24" s="8" t="s">
        <v>70</v>
      </c>
      <c r="C24" s="59"/>
      <c r="D24" s="59"/>
      <c r="E24" s="8" t="s">
        <v>70</v>
      </c>
      <c r="F24" s="21">
        <v>1480</v>
      </c>
      <c r="G24" s="30"/>
      <c r="H24" s="4"/>
      <c r="I24" s="29"/>
    </row>
    <row r="25" spans="1:13">
      <c r="A25" s="5" t="s">
        <v>55</v>
      </c>
      <c r="B25" s="8" t="s">
        <v>56</v>
      </c>
      <c r="C25" s="59"/>
      <c r="D25" s="59"/>
      <c r="E25" s="3" t="s">
        <v>61</v>
      </c>
      <c r="F25" s="21"/>
      <c r="G25" s="30">
        <v>2278.98</v>
      </c>
      <c r="H25" s="4"/>
      <c r="I25" s="29">
        <f t="shared" ref="I25:I32" si="2">G25/$G$33*$I$33</f>
        <v>2.8753393567364039E-5</v>
      </c>
      <c r="L25" s="36">
        <v>15774.43</v>
      </c>
      <c r="M25" s="1">
        <v>97329.18</v>
      </c>
    </row>
    <row r="26" spans="1:13">
      <c r="A26" s="5" t="s">
        <v>58</v>
      </c>
      <c r="B26" s="8" t="s">
        <v>57</v>
      </c>
      <c r="C26" s="59"/>
      <c r="D26" s="59"/>
      <c r="E26" s="3" t="s">
        <v>57</v>
      </c>
      <c r="F26" s="21">
        <v>7445.36</v>
      </c>
      <c r="G26" s="30"/>
      <c r="H26" s="4"/>
      <c r="I26" s="29">
        <f t="shared" si="2"/>
        <v>0</v>
      </c>
      <c r="L26" s="36">
        <v>0</v>
      </c>
    </row>
    <row r="27" spans="1:13" ht="27.6">
      <c r="A27" s="5" t="s">
        <v>59</v>
      </c>
      <c r="B27" s="8" t="s">
        <v>60</v>
      </c>
      <c r="C27" s="59"/>
      <c r="D27" s="59"/>
      <c r="E27" s="3" t="s">
        <v>60</v>
      </c>
      <c r="F27" s="21">
        <v>20</v>
      </c>
      <c r="G27" s="30">
        <v>20</v>
      </c>
      <c r="H27" s="4"/>
      <c r="I27" s="29">
        <f t="shared" si="2"/>
        <v>2.5233563758667508E-7</v>
      </c>
      <c r="L27" s="36">
        <v>114.88</v>
      </c>
    </row>
    <row r="28" spans="1:13" s="16" customFormat="1">
      <c r="A28" s="12" t="s">
        <v>42</v>
      </c>
      <c r="B28" s="13" t="s">
        <v>41</v>
      </c>
      <c r="C28" s="59"/>
      <c r="D28" s="59"/>
      <c r="E28" s="14"/>
      <c r="F28" s="23">
        <f>SUM(F29:F32)</f>
        <v>143.99700000000001</v>
      </c>
      <c r="G28" s="42">
        <f>SUM(G29:G32)</f>
        <v>143.99700000000001</v>
      </c>
      <c r="H28" s="15"/>
      <c r="I28" s="29">
        <f t="shared" si="2"/>
        <v>1.8167787402784228E-6</v>
      </c>
      <c r="L28" s="23">
        <f>SUM(L29:L32)</f>
        <v>144</v>
      </c>
      <c r="M28" s="23">
        <f>SUM(M29:M32)</f>
        <v>144</v>
      </c>
    </row>
    <row r="29" spans="1:13" ht="41.4">
      <c r="A29" s="5" t="s">
        <v>49</v>
      </c>
      <c r="B29" s="8" t="s">
        <v>8</v>
      </c>
      <c r="C29" s="59"/>
      <c r="D29" s="59"/>
      <c r="E29" s="3" t="str">
        <f>B29</f>
        <v>обучение производственного персонала, внесение в должностные инструкции по рабочим местам практических приемов в части энергосбережения на обслуживаемом оборудовании;</v>
      </c>
      <c r="F29" s="21">
        <v>52</v>
      </c>
      <c r="G29" s="30">
        <f>F29</f>
        <v>52</v>
      </c>
      <c r="H29" s="4"/>
      <c r="I29" s="29">
        <f t="shared" si="2"/>
        <v>6.5607265772535526E-7</v>
      </c>
      <c r="L29" s="36">
        <v>52</v>
      </c>
      <c r="M29" s="1">
        <f>L29</f>
        <v>52</v>
      </c>
    </row>
    <row r="30" spans="1:13" ht="55.2">
      <c r="A30" s="5" t="s">
        <v>50</v>
      </c>
      <c r="B30" s="8" t="s">
        <v>9</v>
      </c>
      <c r="C30" s="59"/>
      <c r="D30" s="59"/>
      <c r="E30" s="3" t="str">
        <f t="shared" ref="E30:E32" si="3">B30</f>
        <v>внедрение системы периодического премирования производственного персонала за экономию электроэнергии, выявление и пресечение фактов безучетного и бездоговорного присоединения потребителей к электрическим сетям</v>
      </c>
      <c r="F30" s="21">
        <v>59</v>
      </c>
      <c r="G30" s="30">
        <f t="shared" ref="G30:G32" si="4">F30</f>
        <v>59</v>
      </c>
      <c r="H30" s="4"/>
      <c r="I30" s="29">
        <f t="shared" si="2"/>
        <v>7.443901308806915E-7</v>
      </c>
      <c r="L30" s="36">
        <v>59</v>
      </c>
      <c r="M30" s="1">
        <f>L30</f>
        <v>59</v>
      </c>
    </row>
    <row r="31" spans="1:13" ht="27.6">
      <c r="A31" s="5" t="s">
        <v>52</v>
      </c>
      <c r="B31" s="8" t="s">
        <v>10</v>
      </c>
      <c r="C31" s="59"/>
      <c r="D31" s="59"/>
      <c r="E31" s="3" t="str">
        <f t="shared" si="3"/>
        <v xml:space="preserve">разработка энергобаланса сетей и постоянная оценка режимов электропотребления для снижения </v>
      </c>
      <c r="F31" s="21">
        <v>16.747</v>
      </c>
      <c r="G31" s="30">
        <f t="shared" si="4"/>
        <v>16.747</v>
      </c>
      <c r="H31" s="4"/>
      <c r="I31" s="29">
        <f t="shared" si="2"/>
        <v>2.1129324613320239E-7</v>
      </c>
      <c r="L31" s="36">
        <v>16.75</v>
      </c>
      <c r="M31" s="1">
        <f>L31</f>
        <v>16.75</v>
      </c>
    </row>
    <row r="32" spans="1:13" ht="27.6">
      <c r="A32" s="5" t="s">
        <v>51</v>
      </c>
      <c r="B32" s="8" t="s">
        <v>11</v>
      </c>
      <c r="C32" s="59"/>
      <c r="D32" s="59"/>
      <c r="E32" s="3" t="str">
        <f t="shared" si="3"/>
        <v>информационное обеспечение энергосбережения (регламент совещаний, распространения организационной и технической информации)</v>
      </c>
      <c r="F32" s="21">
        <v>16.25</v>
      </c>
      <c r="G32" s="30">
        <f t="shared" si="4"/>
        <v>16.25</v>
      </c>
      <c r="H32" s="4"/>
      <c r="I32" s="29">
        <f t="shared" si="2"/>
        <v>2.0502270553917351E-7</v>
      </c>
      <c r="L32" s="36">
        <v>16.25</v>
      </c>
      <c r="M32" s="1">
        <f>L32</f>
        <v>16.25</v>
      </c>
    </row>
    <row r="33" spans="1:13" ht="19.8">
      <c r="A33" s="6"/>
      <c r="B33" s="25" t="s">
        <v>53</v>
      </c>
      <c r="C33" s="9"/>
      <c r="D33" s="9"/>
      <c r="E33" s="9"/>
      <c r="F33" s="26">
        <f>F28+F15+F4</f>
        <v>39614.637000000002</v>
      </c>
      <c r="G33" s="26">
        <f>G28+G15+G4</f>
        <v>39629.756999999998</v>
      </c>
      <c r="H33" s="27"/>
      <c r="I33" s="28">
        <v>5.0000000000000001E-4</v>
      </c>
      <c r="L33" s="26">
        <f>L28+L15+L4</f>
        <v>97710.239999999991</v>
      </c>
      <c r="M33" s="26">
        <f>M28+M15+M4</f>
        <v>305477.15000000002</v>
      </c>
    </row>
    <row r="34" spans="1:13">
      <c r="C34" s="11"/>
      <c r="D34" s="11"/>
      <c r="E34" s="11"/>
      <c r="F34" s="11"/>
      <c r="G34" s="10"/>
      <c r="H34" s="11"/>
      <c r="I34" s="11"/>
    </row>
    <row r="35" spans="1:13">
      <c r="C35" s="11"/>
      <c r="D35" s="11"/>
      <c r="E35" s="11"/>
      <c r="F35" s="35"/>
      <c r="G35" s="10"/>
      <c r="H35" s="11"/>
      <c r="I35" s="11"/>
    </row>
    <row r="36" spans="1:13">
      <c r="C36" s="11"/>
      <c r="D36" s="11"/>
      <c r="E36" s="11"/>
      <c r="F36" s="11"/>
      <c r="G36" s="10"/>
      <c r="H36" s="11"/>
      <c r="I36" s="11"/>
    </row>
    <row r="37" spans="1:13">
      <c r="B37" s="2" t="s">
        <v>63</v>
      </c>
    </row>
    <row r="39" spans="1:13" ht="35.25" customHeight="1">
      <c r="B39" s="2" t="s">
        <v>14</v>
      </c>
    </row>
    <row r="40" spans="1:13">
      <c r="B40" s="2" t="s">
        <v>13</v>
      </c>
    </row>
  </sheetData>
  <mergeCells count="3">
    <mergeCell ref="A1:H1"/>
    <mergeCell ref="C5:C32"/>
    <mergeCell ref="D5:D32"/>
  </mergeCells>
  <dataValidations count="2">
    <dataValidation type="decimal" allowBlank="1" showErrorMessage="1" errorTitle="Ошибка" error="Допускается ввод только неотрицательных чисел!" sqref="G34:G36 F15:G15 L15:M1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5:B27 E5:E28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opLeftCell="B13" zoomScale="60" zoomScaleNormal="60" workbookViewId="0">
      <selection activeCell="B35" sqref="B35:B38"/>
    </sheetView>
  </sheetViews>
  <sheetFormatPr defaultColWidth="9.109375" defaultRowHeight="15.6"/>
  <cols>
    <col min="1" max="1" width="6.6640625" style="1" customWidth="1"/>
    <col min="2" max="2" width="66.6640625" style="1" customWidth="1"/>
    <col min="3" max="3" width="16.5546875" style="1" customWidth="1"/>
    <col min="4" max="4" width="20" style="1" customWidth="1"/>
    <col min="5" max="5" width="67.109375" style="1" customWidth="1"/>
    <col min="6" max="6" width="22" style="1" customWidth="1"/>
    <col min="7" max="7" width="18.6640625" style="1" customWidth="1"/>
    <col min="8" max="8" width="16.5546875" style="1" customWidth="1"/>
    <col min="9" max="9" width="10.44140625" style="1" bestFit="1" customWidth="1"/>
    <col min="10" max="10" width="14.44140625" style="1" bestFit="1" customWidth="1"/>
    <col min="11" max="11" width="9.109375" style="1"/>
    <col min="12" max="12" width="15.88671875" style="36" hidden="1" customWidth="1"/>
    <col min="13" max="13" width="15.88671875" style="1" hidden="1" customWidth="1"/>
    <col min="14" max="16384" width="9.109375" style="1"/>
  </cols>
  <sheetData>
    <row r="1" spans="1:13" ht="85.5" customHeight="1">
      <c r="A1" s="58" t="s">
        <v>67</v>
      </c>
      <c r="B1" s="58"/>
      <c r="C1" s="58"/>
      <c r="D1" s="58"/>
      <c r="E1" s="58"/>
      <c r="F1" s="58"/>
      <c r="G1" s="58"/>
      <c r="H1" s="58"/>
    </row>
    <row r="3" spans="1:13" ht="76.5" customHeight="1">
      <c r="A3" s="24" t="s">
        <v>0</v>
      </c>
      <c r="B3" s="24" t="s">
        <v>6</v>
      </c>
      <c r="C3" s="24" t="s">
        <v>7</v>
      </c>
      <c r="D3" s="24" t="s">
        <v>1</v>
      </c>
      <c r="E3" s="24" t="s">
        <v>2</v>
      </c>
      <c r="F3" s="24" t="s">
        <v>3</v>
      </c>
      <c r="G3" s="24" t="s">
        <v>4</v>
      </c>
      <c r="H3" s="24" t="s">
        <v>5</v>
      </c>
    </row>
    <row r="4" spans="1:13" s="16" customFormat="1">
      <c r="A4" s="17">
        <v>1</v>
      </c>
      <c r="B4" s="18" t="s">
        <v>16</v>
      </c>
      <c r="C4" s="19"/>
      <c r="D4" s="19"/>
      <c r="E4" s="20"/>
      <c r="F4" s="22">
        <f>SUM(F5:F14)</f>
        <v>112639.43000000001</v>
      </c>
      <c r="G4" s="22">
        <f>SUM(G5:G14)</f>
        <v>73481.56</v>
      </c>
      <c r="H4" s="17"/>
      <c r="I4" s="29">
        <f>G4/$G$31*$I$31</f>
        <v>1.1998000941663064E-4</v>
      </c>
      <c r="L4" s="22">
        <f>SUM(L5:L14)</f>
        <v>29361.590000000004</v>
      </c>
      <c r="M4" s="22">
        <f>SUM(M5:M14)</f>
        <v>73481.56</v>
      </c>
    </row>
    <row r="5" spans="1:13" ht="27.6">
      <c r="A5" s="5" t="s">
        <v>23</v>
      </c>
      <c r="B5" s="8" t="s">
        <v>17</v>
      </c>
      <c r="C5" s="59"/>
      <c r="D5" s="59"/>
      <c r="E5" s="8" t="s">
        <v>17</v>
      </c>
      <c r="F5" s="21">
        <f>L5+'3 квартал 2018'!F5</f>
        <v>0</v>
      </c>
      <c r="G5" s="21">
        <f>M5</f>
        <v>1393.99</v>
      </c>
      <c r="H5" s="4"/>
      <c r="I5" s="29">
        <f t="shared" ref="I5:I30" si="0">G5/$G$31*$I$31</f>
        <v>2.2760939387608125E-6</v>
      </c>
      <c r="M5" s="1">
        <v>1393.99</v>
      </c>
    </row>
    <row r="6" spans="1:13" ht="27.6">
      <c r="A6" s="5" t="s">
        <v>24</v>
      </c>
      <c r="B6" s="8" t="s">
        <v>18</v>
      </c>
      <c r="C6" s="59"/>
      <c r="D6" s="59"/>
      <c r="E6" s="8" t="s">
        <v>18</v>
      </c>
      <c r="F6" s="21">
        <f>L6+'3 квартал 2018'!F6</f>
        <v>5368.77</v>
      </c>
      <c r="G6" s="21">
        <f t="shared" ref="G6:G24" si="1">M6</f>
        <v>356.37</v>
      </c>
      <c r="H6" s="4"/>
      <c r="I6" s="29">
        <f t="shared" si="0"/>
        <v>5.8187762965027783E-7</v>
      </c>
      <c r="M6" s="1">
        <v>356.37</v>
      </c>
    </row>
    <row r="7" spans="1:13" ht="41.4">
      <c r="A7" s="5" t="s">
        <v>25</v>
      </c>
      <c r="B7" s="7" t="s">
        <v>19</v>
      </c>
      <c r="C7" s="59"/>
      <c r="D7" s="59"/>
      <c r="E7" s="7" t="s">
        <v>19</v>
      </c>
      <c r="F7" s="21">
        <f>L7+'3 квартал 2018'!F7</f>
        <v>48329.919999999998</v>
      </c>
      <c r="G7" s="21">
        <f t="shared" si="1"/>
        <v>28839.68</v>
      </c>
      <c r="H7" s="4"/>
      <c r="I7" s="29">
        <f t="shared" si="0"/>
        <v>4.7089161933587351E-5</v>
      </c>
      <c r="L7" s="36">
        <v>20475.830000000002</v>
      </c>
      <c r="M7" s="1">
        <v>28839.68</v>
      </c>
    </row>
    <row r="8" spans="1:13" ht="55.2">
      <c r="A8" s="5" t="s">
        <v>26</v>
      </c>
      <c r="B8" s="7" t="s">
        <v>15</v>
      </c>
      <c r="C8" s="59"/>
      <c r="D8" s="59"/>
      <c r="E8" s="7" t="s">
        <v>15</v>
      </c>
      <c r="F8" s="21">
        <f>L8+'3 квартал 2018'!F8</f>
        <v>0</v>
      </c>
      <c r="G8" s="21">
        <f t="shared" si="1"/>
        <v>369.96</v>
      </c>
      <c r="H8" s="4"/>
      <c r="I8" s="29">
        <f t="shared" si="0"/>
        <v>6.0406725556420788E-7</v>
      </c>
      <c r="M8" s="1">
        <v>369.96</v>
      </c>
    </row>
    <row r="9" spans="1:13" ht="55.2">
      <c r="A9" s="5" t="s">
        <v>27</v>
      </c>
      <c r="B9" s="7" t="s">
        <v>20</v>
      </c>
      <c r="C9" s="59"/>
      <c r="D9" s="59"/>
      <c r="E9" s="7" t="s">
        <v>20</v>
      </c>
      <c r="F9" s="21">
        <f>L9+'3 квартал 2018'!F9</f>
        <v>4101.2</v>
      </c>
      <c r="G9" s="21">
        <f t="shared" si="1"/>
        <v>2823.35</v>
      </c>
      <c r="H9" s="4"/>
      <c r="I9" s="29">
        <f t="shared" si="0"/>
        <v>4.60993968536384E-6</v>
      </c>
      <c r="L9" s="36">
        <v>1722.5</v>
      </c>
      <c r="M9" s="1">
        <v>2823.35</v>
      </c>
    </row>
    <row r="10" spans="1:13" ht="55.2">
      <c r="A10" s="5" t="s">
        <v>28</v>
      </c>
      <c r="B10" s="7" t="s">
        <v>21</v>
      </c>
      <c r="C10" s="59"/>
      <c r="D10" s="59"/>
      <c r="E10" s="7" t="s">
        <v>21</v>
      </c>
      <c r="F10" s="21">
        <f>L10+'3 квартал 2018'!F10</f>
        <v>1423.22</v>
      </c>
      <c r="G10" s="21">
        <f t="shared" si="1"/>
        <v>2394.65</v>
      </c>
      <c r="H10" s="4"/>
      <c r="I10" s="29">
        <f t="shared" si="0"/>
        <v>3.9099623027809242E-6</v>
      </c>
      <c r="L10" s="36">
        <v>0</v>
      </c>
      <c r="M10" s="1">
        <v>2394.65</v>
      </c>
    </row>
    <row r="11" spans="1:13" ht="55.2">
      <c r="A11" s="5" t="s">
        <v>65</v>
      </c>
      <c r="B11" s="7" t="s">
        <v>22</v>
      </c>
      <c r="C11" s="59"/>
      <c r="D11" s="59"/>
      <c r="E11" s="7" t="s">
        <v>22</v>
      </c>
      <c r="F11" s="21">
        <f>L11+'3 квартал 2018'!F11</f>
        <v>11921.86</v>
      </c>
      <c r="G11" s="21">
        <f t="shared" si="1"/>
        <v>4084.93</v>
      </c>
      <c r="H11" s="4"/>
      <c r="I11" s="29">
        <f t="shared" si="0"/>
        <v>6.6698358046056319E-6</v>
      </c>
      <c r="L11" s="36">
        <v>1400.75</v>
      </c>
      <c r="M11" s="1">
        <v>4084.93</v>
      </c>
    </row>
    <row r="12" spans="1:13" ht="55.2">
      <c r="A12" s="5" t="s">
        <v>29</v>
      </c>
      <c r="B12" s="7" t="s">
        <v>66</v>
      </c>
      <c r="C12" s="59"/>
      <c r="D12" s="59"/>
      <c r="E12" s="7" t="s">
        <v>66</v>
      </c>
      <c r="F12" s="21">
        <f>L12+'3 квартал 2018'!F12</f>
        <v>9545.24</v>
      </c>
      <c r="G12" s="21">
        <f t="shared" si="1"/>
        <v>159.4</v>
      </c>
      <c r="H12" s="4"/>
      <c r="I12" s="29"/>
      <c r="L12" s="36">
        <v>0</v>
      </c>
      <c r="M12" s="1">
        <v>159.4</v>
      </c>
    </row>
    <row r="13" spans="1:13">
      <c r="A13" s="5" t="s">
        <v>29</v>
      </c>
      <c r="B13" s="3" t="s">
        <v>30</v>
      </c>
      <c r="C13" s="59"/>
      <c r="D13" s="59"/>
      <c r="E13" s="3" t="s">
        <v>30</v>
      </c>
      <c r="F13" s="21">
        <f>L13+'3 квартал 2018'!F13</f>
        <v>0</v>
      </c>
      <c r="G13" s="21">
        <f t="shared" si="1"/>
        <v>1945.15</v>
      </c>
      <c r="H13" s="4"/>
      <c r="I13" s="29">
        <f t="shared" si="0"/>
        <v>3.1760228731774221E-6</v>
      </c>
      <c r="M13" s="1">
        <v>1945.15</v>
      </c>
    </row>
    <row r="14" spans="1:13">
      <c r="A14" s="5" t="s">
        <v>32</v>
      </c>
      <c r="B14" s="3" t="s">
        <v>31</v>
      </c>
      <c r="C14" s="59"/>
      <c r="D14" s="59"/>
      <c r="E14" s="3" t="s">
        <v>31</v>
      </c>
      <c r="F14" s="21">
        <f>L14+'3 квартал 2018'!F14</f>
        <v>31949.22</v>
      </c>
      <c r="G14" s="21">
        <f t="shared" si="1"/>
        <v>31114.080000000002</v>
      </c>
      <c r="H14" s="4"/>
      <c r="I14" s="29">
        <f t="shared" si="0"/>
        <v>5.0802781152030517E-5</v>
      </c>
      <c r="L14" s="36">
        <v>5762.51</v>
      </c>
      <c r="M14" s="1">
        <v>31114.080000000002</v>
      </c>
    </row>
    <row r="15" spans="1:13" s="16" customFormat="1">
      <c r="A15" s="12" t="s">
        <v>33</v>
      </c>
      <c r="B15" s="13" t="s">
        <v>34</v>
      </c>
      <c r="C15" s="59"/>
      <c r="D15" s="59"/>
      <c r="E15" s="14"/>
      <c r="F15" s="23">
        <f>SUM(F16:F25)</f>
        <v>269283.36</v>
      </c>
      <c r="G15" s="23">
        <f>SUM(G16:G25)</f>
        <v>231868.86</v>
      </c>
      <c r="H15" s="15"/>
      <c r="I15" s="29">
        <f t="shared" si="0"/>
        <v>3.7859332336198924E-4</v>
      </c>
      <c r="L15" s="23">
        <f>SUM(L16:L25)</f>
        <v>68204.649999999994</v>
      </c>
      <c r="M15" s="23">
        <f>SUM(M16:M25)</f>
        <v>231851.59</v>
      </c>
    </row>
    <row r="16" spans="1:13" s="16" customFormat="1" ht="27.6">
      <c r="A16" s="5" t="s">
        <v>43</v>
      </c>
      <c r="B16" s="8" t="s">
        <v>17</v>
      </c>
      <c r="C16" s="59"/>
      <c r="D16" s="59"/>
      <c r="E16" s="8" t="s">
        <v>17</v>
      </c>
      <c r="F16" s="21">
        <f>L16+'3 квартал 2018'!F16</f>
        <v>17430.400000000001</v>
      </c>
      <c r="G16" s="40">
        <f t="shared" si="1"/>
        <v>5132.51</v>
      </c>
      <c r="H16" s="4"/>
      <c r="I16" s="29">
        <f t="shared" si="0"/>
        <v>8.3803147093087172E-6</v>
      </c>
      <c r="L16" s="36">
        <v>1743.04</v>
      </c>
      <c r="M16" s="16">
        <v>5132.51</v>
      </c>
    </row>
    <row r="17" spans="1:13" s="16" customFormat="1" ht="27.6">
      <c r="A17" s="5" t="s">
        <v>44</v>
      </c>
      <c r="B17" s="8" t="s">
        <v>18</v>
      </c>
      <c r="C17" s="59"/>
      <c r="D17" s="59"/>
      <c r="E17" s="8" t="s">
        <v>18</v>
      </c>
      <c r="F17" s="21">
        <f>L17+'3 квартал 2018'!F17</f>
        <v>0</v>
      </c>
      <c r="G17" s="40">
        <f t="shared" si="1"/>
        <v>1489.66</v>
      </c>
      <c r="H17" s="4"/>
      <c r="I17" s="29">
        <f t="shared" si="0"/>
        <v>2.4323030271482808E-6</v>
      </c>
      <c r="L17" s="36"/>
      <c r="M17" s="16">
        <v>1489.66</v>
      </c>
    </row>
    <row r="18" spans="1:13" ht="34.200000000000003">
      <c r="A18" s="5" t="s">
        <v>45</v>
      </c>
      <c r="B18" s="3" t="s">
        <v>35</v>
      </c>
      <c r="C18" s="59"/>
      <c r="D18" s="59"/>
      <c r="E18" s="3" t="s">
        <v>35</v>
      </c>
      <c r="F18" s="21">
        <f>L18+'3 квартал 2018'!F18</f>
        <v>27392.37</v>
      </c>
      <c r="G18" s="40">
        <f t="shared" si="1"/>
        <v>36183.67</v>
      </c>
      <c r="H18" s="4"/>
      <c r="I18" s="29">
        <f t="shared" si="0"/>
        <v>5.9080360669101962E-5</v>
      </c>
      <c r="L18" s="36">
        <v>11504.8</v>
      </c>
      <c r="M18" s="1">
        <v>36183.67</v>
      </c>
    </row>
    <row r="19" spans="1:13" ht="34.200000000000003">
      <c r="A19" s="5" t="s">
        <v>46</v>
      </c>
      <c r="B19" s="3" t="s">
        <v>36</v>
      </c>
      <c r="C19" s="59"/>
      <c r="D19" s="59"/>
      <c r="E19" s="3" t="s">
        <v>36</v>
      </c>
      <c r="F19" s="21">
        <f>L19+'3 квартал 2018'!F19</f>
        <v>13753.390000000001</v>
      </c>
      <c r="G19" s="40">
        <f t="shared" si="1"/>
        <v>2520.31</v>
      </c>
      <c r="H19" s="4"/>
      <c r="I19" s="29">
        <f t="shared" si="0"/>
        <v>4.1151387849254757E-6</v>
      </c>
      <c r="L19" s="36">
        <v>5776.42</v>
      </c>
      <c r="M19" s="1">
        <v>2520.31</v>
      </c>
    </row>
    <row r="20" spans="1:13" ht="34.200000000000003">
      <c r="A20" s="5" t="s">
        <v>47</v>
      </c>
      <c r="B20" s="3" t="s">
        <v>37</v>
      </c>
      <c r="C20" s="59"/>
      <c r="D20" s="59"/>
      <c r="E20" s="3" t="s">
        <v>37</v>
      </c>
      <c r="F20" s="21">
        <f>L20+'3 квартал 2018'!F20</f>
        <v>11976.32</v>
      </c>
      <c r="G20" s="40">
        <f t="shared" si="1"/>
        <v>8356.67</v>
      </c>
      <c r="H20" s="4"/>
      <c r="I20" s="29">
        <f t="shared" si="0"/>
        <v>1.3644693244014892E-5</v>
      </c>
      <c r="L20" s="36">
        <v>5030.05</v>
      </c>
      <c r="M20" s="1">
        <v>8356.67</v>
      </c>
    </row>
    <row r="21" spans="1:13" ht="34.200000000000003">
      <c r="A21" s="5" t="s">
        <v>48</v>
      </c>
      <c r="B21" s="3" t="s">
        <v>38</v>
      </c>
      <c r="C21" s="59"/>
      <c r="D21" s="59"/>
      <c r="E21" s="3" t="s">
        <v>38</v>
      </c>
      <c r="F21" s="21">
        <f>L21+'3 квартал 2018'!F21</f>
        <v>10295.68</v>
      </c>
      <c r="G21" s="40">
        <f t="shared" si="1"/>
        <v>34588.080000000002</v>
      </c>
      <c r="H21" s="4"/>
      <c r="I21" s="29">
        <f t="shared" si="0"/>
        <v>5.6475096120757028E-5</v>
      </c>
      <c r="L21" s="36">
        <v>0</v>
      </c>
      <c r="M21" s="1">
        <v>34588.080000000002</v>
      </c>
    </row>
    <row r="22" spans="1:13" ht="22.8">
      <c r="A22" s="5" t="s">
        <v>54</v>
      </c>
      <c r="B22" s="3" t="s">
        <v>39</v>
      </c>
      <c r="C22" s="59"/>
      <c r="D22" s="59"/>
      <c r="E22" s="3" t="s">
        <v>39</v>
      </c>
      <c r="F22" s="21">
        <f>L22+'3 квартал 2018'!F22</f>
        <v>67288.160000000003</v>
      </c>
      <c r="G22" s="40">
        <f t="shared" si="1"/>
        <v>46251.51</v>
      </c>
      <c r="H22" s="4"/>
      <c r="I22" s="29">
        <f t="shared" si="0"/>
        <v>7.5519036413127145E-5</v>
      </c>
      <c r="L22" s="36">
        <v>28261.03</v>
      </c>
      <c r="M22" s="1">
        <v>46251.51</v>
      </c>
    </row>
    <row r="23" spans="1:13">
      <c r="A23" s="5" t="s">
        <v>55</v>
      </c>
      <c r="B23" s="3" t="s">
        <v>56</v>
      </c>
      <c r="C23" s="59"/>
      <c r="D23" s="59"/>
      <c r="E23" s="3" t="s">
        <v>61</v>
      </c>
      <c r="F23" s="21">
        <f>L23+'3 квартал 2018'!F23</f>
        <v>95745.38</v>
      </c>
      <c r="G23" s="40">
        <f t="shared" si="1"/>
        <v>97329.18</v>
      </c>
      <c r="H23" s="4"/>
      <c r="I23" s="29">
        <f t="shared" si="0"/>
        <v>1.5891818209783434E-4</v>
      </c>
      <c r="L23" s="36">
        <v>15774.43</v>
      </c>
      <c r="M23" s="1">
        <v>97329.18</v>
      </c>
    </row>
    <row r="24" spans="1:13">
      <c r="A24" s="5" t="s">
        <v>58</v>
      </c>
      <c r="B24" s="3" t="s">
        <v>57</v>
      </c>
      <c r="C24" s="59"/>
      <c r="D24" s="59"/>
      <c r="E24" s="3" t="s">
        <v>57</v>
      </c>
      <c r="F24" s="21">
        <f>L24+'3 квартал 2018'!F24</f>
        <v>25126.78</v>
      </c>
      <c r="G24" s="21">
        <f t="shared" si="1"/>
        <v>0</v>
      </c>
      <c r="H24" s="4"/>
      <c r="I24" s="29">
        <f t="shared" si="0"/>
        <v>0</v>
      </c>
      <c r="L24" s="36">
        <v>0</v>
      </c>
    </row>
    <row r="25" spans="1:13" ht="22.8">
      <c r="A25" s="5" t="s">
        <v>59</v>
      </c>
      <c r="B25" s="3" t="s">
        <v>60</v>
      </c>
      <c r="C25" s="59"/>
      <c r="D25" s="59"/>
      <c r="E25" s="3" t="s">
        <v>60</v>
      </c>
      <c r="F25" s="21">
        <f>L25+'3 квартал 2018'!F25</f>
        <v>274.88</v>
      </c>
      <c r="G25" s="21">
        <v>17.27</v>
      </c>
      <c r="H25" s="4"/>
      <c r="I25" s="29">
        <f t="shared" si="0"/>
        <v>2.8198295771418181E-8</v>
      </c>
      <c r="L25" s="36">
        <v>114.88</v>
      </c>
    </row>
    <row r="26" spans="1:13" s="16" customFormat="1">
      <c r="A26" s="12" t="s">
        <v>42</v>
      </c>
      <c r="B26" s="13" t="s">
        <v>41</v>
      </c>
      <c r="C26" s="59"/>
      <c r="D26" s="59"/>
      <c r="E26" s="14"/>
      <c r="F26" s="23">
        <f>SUM(F27:F30)</f>
        <v>576</v>
      </c>
      <c r="G26" s="23">
        <f>SUM(G27:G30)</f>
        <v>873.76</v>
      </c>
      <c r="H26" s="15"/>
      <c r="I26" s="29">
        <f t="shared" si="0"/>
        <v>1.4266672213801012E-6</v>
      </c>
      <c r="L26" s="23">
        <f>SUM(L27:L30)</f>
        <v>144</v>
      </c>
      <c r="M26" s="23">
        <f>SUM(M27:M30)</f>
        <v>144</v>
      </c>
    </row>
    <row r="27" spans="1:13" ht="34.200000000000003">
      <c r="A27" s="5" t="s">
        <v>49</v>
      </c>
      <c r="B27" s="3" t="s">
        <v>8</v>
      </c>
      <c r="C27" s="59"/>
      <c r="D27" s="59"/>
      <c r="E27" s="3" t="str">
        <f>B27</f>
        <v>обучение производственного персонала, внесение в должностные инструкции по рабочим местам практических приемов в части энергосбережения на обслуживаемом оборудовании;</v>
      </c>
      <c r="F27" s="21">
        <f>L27+'3 квартал 2018'!F27</f>
        <v>208</v>
      </c>
      <c r="G27" s="40">
        <f>M27+'3 квартал 2018'!G27</f>
        <v>452.52</v>
      </c>
      <c r="H27" s="4"/>
      <c r="I27" s="29">
        <f t="shared" si="0"/>
        <v>7.3887045758437503E-7</v>
      </c>
      <c r="L27" s="36">
        <v>52</v>
      </c>
      <c r="M27" s="1">
        <f>L27</f>
        <v>52</v>
      </c>
    </row>
    <row r="28" spans="1:13" ht="45.6">
      <c r="A28" s="5" t="s">
        <v>50</v>
      </c>
      <c r="B28" s="3" t="s">
        <v>9</v>
      </c>
      <c r="C28" s="59"/>
      <c r="D28" s="59"/>
      <c r="E28" s="3" t="str">
        <f t="shared" ref="E28:E30" si="2">B28</f>
        <v>внедрение системы периодического премирования производственного персонала за экономию электроэнергии, выявление и пресечение фактов безучетного и бездоговорного присоединения потребителей к электрическим сетям</v>
      </c>
      <c r="F28" s="21">
        <f>L28+'3 квартал 2018'!F28</f>
        <v>236</v>
      </c>
      <c r="G28" s="40">
        <f>M28+'3 квартал 2018'!G28</f>
        <v>305.49</v>
      </c>
      <c r="H28" s="4"/>
      <c r="I28" s="29">
        <f t="shared" si="0"/>
        <v>4.9880123770761676E-7</v>
      </c>
      <c r="L28" s="36">
        <v>59</v>
      </c>
      <c r="M28" s="1">
        <f>L28</f>
        <v>59</v>
      </c>
    </row>
    <row r="29" spans="1:13" ht="22.8">
      <c r="A29" s="5" t="s">
        <v>52</v>
      </c>
      <c r="B29" s="3" t="s">
        <v>10</v>
      </c>
      <c r="C29" s="59"/>
      <c r="D29" s="59"/>
      <c r="E29" s="3" t="str">
        <f t="shared" si="2"/>
        <v xml:space="preserve">разработка энергобаланса сетей и постоянная оценка режимов электропотребления для снижения </v>
      </c>
      <c r="F29" s="21">
        <f>L29+'3 квартал 2018'!F29</f>
        <v>67</v>
      </c>
      <c r="G29" s="40">
        <f>M29+'3 квартал 2018'!G29</f>
        <v>67</v>
      </c>
      <c r="H29" s="4"/>
      <c r="I29" s="29">
        <f t="shared" si="0"/>
        <v>1.0939697838361426E-7</v>
      </c>
      <c r="L29" s="36">
        <v>16.75</v>
      </c>
      <c r="M29" s="1">
        <f>L29</f>
        <v>16.75</v>
      </c>
    </row>
    <row r="30" spans="1:13" ht="22.8">
      <c r="A30" s="5" t="s">
        <v>51</v>
      </c>
      <c r="B30" s="3" t="s">
        <v>11</v>
      </c>
      <c r="C30" s="59"/>
      <c r="D30" s="59"/>
      <c r="E30" s="3" t="str">
        <f t="shared" si="2"/>
        <v>информационное обеспечение энергосбережения (регламент совещаний, распространения организационной и технической информации)</v>
      </c>
      <c r="F30" s="21">
        <f>L30+'3 квартал 2018'!F30</f>
        <v>65</v>
      </c>
      <c r="G30" s="40">
        <f>M30+'3 квартал 2018'!G30</f>
        <v>48.75</v>
      </c>
      <c r="H30" s="4"/>
      <c r="I30" s="29">
        <f t="shared" si="0"/>
        <v>7.9598547704495455E-8</v>
      </c>
      <c r="L30" s="36">
        <v>16.25</v>
      </c>
      <c r="M30" s="1">
        <f>L30</f>
        <v>16.25</v>
      </c>
    </row>
    <row r="31" spans="1:13" ht="19.8">
      <c r="A31" s="6"/>
      <c r="B31" s="25" t="s">
        <v>53</v>
      </c>
      <c r="C31" s="9"/>
      <c r="D31" s="9"/>
      <c r="E31" s="9"/>
      <c r="F31" s="26">
        <f>F26+F15+F4</f>
        <v>382498.79</v>
      </c>
      <c r="G31" s="26">
        <f>G26+G15+G4</f>
        <v>306224.18</v>
      </c>
      <c r="H31" s="27"/>
      <c r="I31" s="28">
        <v>5.0000000000000001E-4</v>
      </c>
      <c r="L31" s="26">
        <f>L26+L15+L4</f>
        <v>97710.239999999991</v>
      </c>
      <c r="M31" s="26">
        <f>M26+M15+M4</f>
        <v>305477.15000000002</v>
      </c>
    </row>
    <row r="32" spans="1:13">
      <c r="C32" s="11"/>
      <c r="D32" s="11"/>
      <c r="E32" s="11"/>
      <c r="F32" s="11"/>
      <c r="G32" s="10"/>
      <c r="H32" s="11"/>
      <c r="I32" s="11"/>
    </row>
    <row r="33" spans="2:9">
      <c r="C33" s="11"/>
      <c r="D33" s="11"/>
      <c r="E33" s="11"/>
      <c r="F33" s="35"/>
      <c r="G33" s="10"/>
      <c r="H33" s="11"/>
      <c r="I33" s="11"/>
    </row>
    <row r="34" spans="2:9">
      <c r="C34" s="11"/>
      <c r="D34" s="11"/>
      <c r="E34" s="11"/>
      <c r="F34" s="11"/>
      <c r="G34" s="10"/>
      <c r="H34" s="11"/>
      <c r="I34" s="11"/>
    </row>
    <row r="35" spans="2:9">
      <c r="B35" s="2" t="s">
        <v>63</v>
      </c>
    </row>
    <row r="37" spans="2:9" ht="35.25" customHeight="1">
      <c r="B37" s="2" t="s">
        <v>14</v>
      </c>
    </row>
    <row r="38" spans="2:9">
      <c r="B38" s="2" t="s">
        <v>13</v>
      </c>
    </row>
  </sheetData>
  <mergeCells count="3">
    <mergeCell ref="A1:H1"/>
    <mergeCell ref="C5:C30"/>
    <mergeCell ref="D5:D30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B5:B25 E5:E26">
      <formula1>900</formula1>
    </dataValidation>
    <dataValidation type="decimal" allowBlank="1" showErrorMessage="1" errorTitle="Ошибка" error="Допускается ввод только неотрицательных чисел!" sqref="G32:G34 F15:G15 L15:M15">
      <formula1>0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opLeftCell="C25" zoomScale="60" zoomScaleNormal="60" workbookViewId="0">
      <selection activeCell="F19" sqref="F19"/>
    </sheetView>
  </sheetViews>
  <sheetFormatPr defaultColWidth="9.109375" defaultRowHeight="15.6"/>
  <cols>
    <col min="1" max="1" width="6.6640625" style="1" customWidth="1"/>
    <col min="2" max="2" width="66.6640625" style="1" customWidth="1"/>
    <col min="3" max="3" width="16.5546875" style="1" customWidth="1"/>
    <col min="4" max="4" width="20" style="1" customWidth="1"/>
    <col min="5" max="5" width="67.109375" style="1" customWidth="1"/>
    <col min="6" max="6" width="29.44140625" style="1" customWidth="1"/>
    <col min="7" max="7" width="26.88671875" style="1" customWidth="1"/>
    <col min="8" max="8" width="20.5546875" style="1" customWidth="1"/>
    <col min="9" max="9" width="10.44140625" style="1" bestFit="1" customWidth="1"/>
    <col min="10" max="10" width="14.44140625" style="1" bestFit="1" customWidth="1"/>
    <col min="11" max="11" width="9.109375" style="1"/>
    <col min="12" max="12" width="15.88671875" style="36" customWidth="1"/>
    <col min="13" max="13" width="15.88671875" style="1" customWidth="1"/>
    <col min="14" max="14" width="9.109375" style="1"/>
    <col min="15" max="15" width="15.44140625" style="1" bestFit="1" customWidth="1"/>
    <col min="16" max="16" width="14.109375" style="1" bestFit="1" customWidth="1"/>
    <col min="17" max="17" width="10.5546875" style="1" bestFit="1" customWidth="1"/>
    <col min="18" max="16384" width="9.109375" style="1"/>
  </cols>
  <sheetData>
    <row r="1" spans="1:16" ht="85.5" customHeight="1">
      <c r="A1" s="58" t="s">
        <v>64</v>
      </c>
      <c r="B1" s="58"/>
      <c r="C1" s="58"/>
      <c r="D1" s="58"/>
      <c r="E1" s="58"/>
      <c r="F1" s="58"/>
      <c r="G1" s="58"/>
      <c r="H1" s="58"/>
    </row>
    <row r="3" spans="1:16" ht="76.5" customHeight="1">
      <c r="A3" s="24" t="s">
        <v>0</v>
      </c>
      <c r="B3" s="24" t="s">
        <v>6</v>
      </c>
      <c r="C3" s="24" t="s">
        <v>7</v>
      </c>
      <c r="D3" s="24" t="s">
        <v>1</v>
      </c>
      <c r="E3" s="24" t="s">
        <v>2</v>
      </c>
      <c r="F3" s="24" t="s">
        <v>3</v>
      </c>
      <c r="G3" s="24" t="s">
        <v>4</v>
      </c>
      <c r="H3" s="24" t="s">
        <v>5</v>
      </c>
    </row>
    <row r="4" spans="1:16" s="16" customFormat="1">
      <c r="A4" s="17">
        <v>1</v>
      </c>
      <c r="B4" s="18" t="s">
        <v>16</v>
      </c>
      <c r="C4" s="19"/>
      <c r="D4" s="19"/>
      <c r="E4" s="20"/>
      <c r="F4" s="22">
        <f>SUM(F5:F14)</f>
        <v>83277.84</v>
      </c>
      <c r="G4" s="22">
        <f>SUM(G5:G14)</f>
        <v>42921.729999999996</v>
      </c>
      <c r="H4" s="17"/>
      <c r="I4" s="29">
        <f>G4/$G$31*$I$31</f>
        <v>1.8892607689245504E-4</v>
      </c>
      <c r="L4" s="22">
        <f>SUM(L5:L14)</f>
        <v>41751.279999999999</v>
      </c>
      <c r="M4" s="22">
        <f>SUM(M5:M14)</f>
        <v>42921.729999999996</v>
      </c>
      <c r="O4" s="39"/>
      <c r="P4" s="38"/>
    </row>
    <row r="5" spans="1:16" ht="27.6">
      <c r="A5" s="5" t="s">
        <v>23</v>
      </c>
      <c r="B5" s="8" t="s">
        <v>17</v>
      </c>
      <c r="C5" s="59"/>
      <c r="D5" s="59"/>
      <c r="E5" s="8" t="s">
        <v>17</v>
      </c>
      <c r="F5" s="21">
        <f>L5+'2 квартал 2018'!F5+'1 квартал 2018'!F5</f>
        <v>0</v>
      </c>
      <c r="G5" s="21">
        <f>M5</f>
        <v>927.41</v>
      </c>
      <c r="H5" s="4"/>
      <c r="I5" s="29">
        <f t="shared" ref="I5:I30" si="0">G5/$G$31*$I$31</f>
        <v>4.082126535226603E-6</v>
      </c>
      <c r="L5" s="36">
        <v>0</v>
      </c>
      <c r="M5" s="1">
        <v>927.41</v>
      </c>
    </row>
    <row r="6" spans="1:16" ht="27.6">
      <c r="A6" s="5" t="s">
        <v>24</v>
      </c>
      <c r="B6" s="8" t="s">
        <v>18</v>
      </c>
      <c r="C6" s="59"/>
      <c r="D6" s="59"/>
      <c r="E6" s="8" t="s">
        <v>18</v>
      </c>
      <c r="F6" s="21">
        <f>L6+'2 квартал 2018'!F6+'1 квартал 2018'!F6</f>
        <v>5368.77</v>
      </c>
      <c r="G6" s="21">
        <f t="shared" ref="G6:G25" si="1">M6</f>
        <v>75.849999999999994</v>
      </c>
      <c r="H6" s="4"/>
      <c r="I6" s="29">
        <f t="shared" si="0"/>
        <v>3.3386452345449998E-7</v>
      </c>
      <c r="L6" s="36">
        <v>0</v>
      </c>
      <c r="M6" s="1">
        <v>75.849999999999994</v>
      </c>
    </row>
    <row r="7" spans="1:16" ht="41.4">
      <c r="A7" s="5" t="s">
        <v>25</v>
      </c>
      <c r="B7" s="7" t="s">
        <v>19</v>
      </c>
      <c r="C7" s="59"/>
      <c r="D7" s="59"/>
      <c r="E7" s="7" t="s">
        <v>19</v>
      </c>
      <c r="F7" s="21">
        <f>L7+'2 квартал 2018'!F7+'1 квартал 2018'!F7</f>
        <v>27854.089999999997</v>
      </c>
      <c r="G7" s="21">
        <f t="shared" si="1"/>
        <v>20571.419999999998</v>
      </c>
      <c r="H7" s="4"/>
      <c r="I7" s="29">
        <f t="shared" si="0"/>
        <v>9.0548020238396436E-5</v>
      </c>
      <c r="L7" s="36">
        <v>14625.6</v>
      </c>
      <c r="M7" s="1">
        <v>20571.419999999998</v>
      </c>
    </row>
    <row r="8" spans="1:16" ht="55.2">
      <c r="A8" s="5" t="s">
        <v>26</v>
      </c>
      <c r="B8" s="7" t="s">
        <v>15</v>
      </c>
      <c r="C8" s="59"/>
      <c r="D8" s="59"/>
      <c r="E8" s="7" t="s">
        <v>15</v>
      </c>
      <c r="F8" s="21">
        <f>L8+'2 квартал 2018'!F8+'1 квартал 2018'!F8</f>
        <v>0</v>
      </c>
      <c r="G8" s="21">
        <f t="shared" si="1"/>
        <v>217.78</v>
      </c>
      <c r="H8" s="4"/>
      <c r="I8" s="29">
        <f t="shared" si="0"/>
        <v>9.5858953088887293E-7</v>
      </c>
      <c r="M8" s="1">
        <v>217.78</v>
      </c>
    </row>
    <row r="9" spans="1:16" ht="55.2">
      <c r="A9" s="5" t="s">
        <v>27</v>
      </c>
      <c r="B9" s="7" t="s">
        <v>20</v>
      </c>
      <c r="C9" s="59"/>
      <c r="D9" s="59"/>
      <c r="E9" s="7" t="s">
        <v>20</v>
      </c>
      <c r="F9" s="21">
        <f>L9+'2 квартал 2018'!F9+'1 квартал 2018'!F9</f>
        <v>2378.6999999999998</v>
      </c>
      <c r="G9" s="21">
        <f t="shared" si="1"/>
        <v>2353.23</v>
      </c>
      <c r="H9" s="4"/>
      <c r="I9" s="29">
        <f t="shared" si="0"/>
        <v>1.0358075313498129E-5</v>
      </c>
      <c r="L9" s="36">
        <v>1230.3599999999999</v>
      </c>
      <c r="M9" s="1">
        <v>2353.23</v>
      </c>
    </row>
    <row r="10" spans="1:16" ht="55.2">
      <c r="A10" s="5" t="s">
        <v>28</v>
      </c>
      <c r="B10" s="7" t="s">
        <v>21</v>
      </c>
      <c r="C10" s="59"/>
      <c r="D10" s="59"/>
      <c r="E10" s="7" t="s">
        <v>21</v>
      </c>
      <c r="F10" s="21">
        <f>L10+'2 квартал 2018'!F10+'1 квартал 2018'!F10</f>
        <v>1423.22</v>
      </c>
      <c r="G10" s="21">
        <f t="shared" si="1"/>
        <v>1405.35</v>
      </c>
      <c r="H10" s="4"/>
      <c r="I10" s="29">
        <f t="shared" si="0"/>
        <v>6.185847172535023E-6</v>
      </c>
      <c r="L10" s="36">
        <v>711.61</v>
      </c>
      <c r="M10" s="1">
        <v>1405.35</v>
      </c>
    </row>
    <row r="11" spans="1:16" ht="55.2">
      <c r="A11" s="5" t="s">
        <v>65</v>
      </c>
      <c r="B11" s="7" t="s">
        <v>22</v>
      </c>
      <c r="C11" s="59"/>
      <c r="D11" s="59"/>
      <c r="E11" s="7" t="s">
        <v>22</v>
      </c>
      <c r="F11" s="21">
        <f>L11+'2 квартал 2018'!F11+'1 квартал 2018'!F11</f>
        <v>10521.11</v>
      </c>
      <c r="G11" s="21">
        <f t="shared" si="1"/>
        <v>2450.7800000000002</v>
      </c>
      <c r="H11" s="4"/>
      <c r="I11" s="29">
        <f t="shared" si="0"/>
        <v>1.0787455461988391E-5</v>
      </c>
      <c r="L11" s="36">
        <v>2918.47</v>
      </c>
      <c r="M11" s="1">
        <v>2450.7800000000002</v>
      </c>
    </row>
    <row r="12" spans="1:16" ht="55.2">
      <c r="A12" s="5" t="s">
        <v>29</v>
      </c>
      <c r="B12" s="7" t="s">
        <v>66</v>
      </c>
      <c r="C12" s="59"/>
      <c r="D12" s="59"/>
      <c r="E12" s="7" t="s">
        <v>66</v>
      </c>
      <c r="F12" s="21">
        <f>L12+'2 квартал 2018'!F12+'1 квартал 2018'!F12</f>
        <v>9545.24</v>
      </c>
      <c r="G12" s="21">
        <f t="shared" si="1"/>
        <v>159.4</v>
      </c>
      <c r="H12" s="4"/>
      <c r="I12" s="29"/>
      <c r="L12" s="36">
        <v>9545.24</v>
      </c>
      <c r="M12" s="1">
        <v>159.4</v>
      </c>
    </row>
    <row r="13" spans="1:16">
      <c r="A13" s="5" t="s">
        <v>29</v>
      </c>
      <c r="B13" s="3" t="s">
        <v>30</v>
      </c>
      <c r="C13" s="59"/>
      <c r="D13" s="59"/>
      <c r="E13" s="3" t="s">
        <v>30</v>
      </c>
      <c r="F13" s="21">
        <f>'2 квартал 2018'!F12+L13+'1 квартал 2018'!F12</f>
        <v>0</v>
      </c>
      <c r="G13" s="21">
        <f t="shared" si="1"/>
        <v>1216.46</v>
      </c>
      <c r="H13" s="4"/>
      <c r="I13" s="29">
        <f t="shared" si="0"/>
        <v>5.3544210705532111E-6</v>
      </c>
      <c r="M13" s="1">
        <v>1216.46</v>
      </c>
    </row>
    <row r="14" spans="1:16">
      <c r="A14" s="5" t="s">
        <v>32</v>
      </c>
      <c r="B14" s="3" t="s">
        <v>31</v>
      </c>
      <c r="C14" s="59"/>
      <c r="D14" s="59"/>
      <c r="E14" s="3" t="s">
        <v>31</v>
      </c>
      <c r="F14" s="21">
        <f>L14+'2 квартал 2018'!F13+'1 квартал 2018'!F13</f>
        <v>26186.71</v>
      </c>
      <c r="G14" s="21">
        <f t="shared" si="1"/>
        <v>13544.05</v>
      </c>
      <c r="H14" s="4"/>
      <c r="I14" s="29">
        <f t="shared" si="0"/>
        <v>5.961605535786315E-5</v>
      </c>
      <c r="L14" s="36">
        <v>12720</v>
      </c>
      <c r="M14" s="1">
        <v>13544.05</v>
      </c>
      <c r="O14" s="37"/>
    </row>
    <row r="15" spans="1:16" s="16" customFormat="1">
      <c r="A15" s="12" t="s">
        <v>33</v>
      </c>
      <c r="B15" s="13" t="s">
        <v>34</v>
      </c>
      <c r="C15" s="59"/>
      <c r="D15" s="59"/>
      <c r="E15" s="14"/>
      <c r="F15" s="23">
        <f>SUM(F16:F25)</f>
        <v>201078.71</v>
      </c>
      <c r="G15" s="23">
        <f>SUM(G16:G25)</f>
        <v>69942.490000000005</v>
      </c>
      <c r="H15" s="15"/>
      <c r="I15" s="29">
        <f t="shared" si="0"/>
        <v>3.0786178105565102E-4</v>
      </c>
      <c r="L15" s="23">
        <f>SUM(L16:L25)</f>
        <v>111152.2</v>
      </c>
      <c r="M15" s="23">
        <f>SUM(M16:M25)</f>
        <v>69942.490000000005</v>
      </c>
    </row>
    <row r="16" spans="1:16" s="16" customFormat="1" ht="27.6">
      <c r="A16" s="5" t="s">
        <v>43</v>
      </c>
      <c r="B16" s="8" t="s">
        <v>17</v>
      </c>
      <c r="C16" s="59"/>
      <c r="D16" s="59"/>
      <c r="E16" s="8" t="s">
        <v>17</v>
      </c>
      <c r="F16" s="21">
        <f>L16+'2 квартал 2018'!F15+'1 квартал 2018'!F15</f>
        <v>15687.36</v>
      </c>
      <c r="G16" s="21">
        <f t="shared" si="1"/>
        <v>4052.26</v>
      </c>
      <c r="H16" s="4"/>
      <c r="I16" s="29">
        <f t="shared" si="0"/>
        <v>1.783659662246186E-5</v>
      </c>
      <c r="L16" s="36">
        <v>0</v>
      </c>
      <c r="M16" s="16">
        <v>4052.26</v>
      </c>
    </row>
    <row r="17" spans="1:15" s="16" customFormat="1" ht="27.6">
      <c r="A17" s="5" t="s">
        <v>44</v>
      </c>
      <c r="B17" s="8" t="s">
        <v>18</v>
      </c>
      <c r="C17" s="59"/>
      <c r="D17" s="59"/>
      <c r="E17" s="8" t="s">
        <v>18</v>
      </c>
      <c r="F17" s="21">
        <f>L17+'2 квартал 2018'!F16+'1 квартал 2018'!F16</f>
        <v>0</v>
      </c>
      <c r="G17" s="21">
        <f t="shared" si="1"/>
        <v>631.38</v>
      </c>
      <c r="H17" s="4"/>
      <c r="I17" s="29">
        <f t="shared" si="0"/>
        <v>2.779108540787109E-6</v>
      </c>
      <c r="L17" s="36"/>
      <c r="M17" s="16">
        <v>631.38</v>
      </c>
    </row>
    <row r="18" spans="1:15" ht="34.200000000000003">
      <c r="A18" s="5" t="s">
        <v>45</v>
      </c>
      <c r="B18" s="3" t="s">
        <v>35</v>
      </c>
      <c r="C18" s="59"/>
      <c r="D18" s="59"/>
      <c r="E18" s="3" t="s">
        <v>35</v>
      </c>
      <c r="F18" s="21">
        <f>L18+'2 квартал 2018'!F17+'1 квартал 2018'!F17</f>
        <v>15887.57</v>
      </c>
      <c r="G18" s="21">
        <f t="shared" si="1"/>
        <v>18269.71</v>
      </c>
      <c r="H18" s="4"/>
      <c r="I18" s="29">
        <f t="shared" si="0"/>
        <v>8.0416717505628381E-5</v>
      </c>
      <c r="L18" s="36">
        <v>8217.7099999999991</v>
      </c>
      <c r="M18" s="1">
        <v>18269.71</v>
      </c>
    </row>
    <row r="19" spans="1:15" ht="34.200000000000003">
      <c r="A19" s="5" t="s">
        <v>46</v>
      </c>
      <c r="B19" s="3" t="s">
        <v>36</v>
      </c>
      <c r="C19" s="59"/>
      <c r="D19" s="59"/>
      <c r="E19" s="3" t="s">
        <v>36</v>
      </c>
      <c r="F19" s="21">
        <f>L19+'2 квартал 2018'!F18+'1 квартал 2018'!F18</f>
        <v>7976.9700000000012</v>
      </c>
      <c r="G19" s="21">
        <f t="shared" si="1"/>
        <v>0</v>
      </c>
      <c r="H19" s="4"/>
      <c r="I19" s="29">
        <f t="shared" si="0"/>
        <v>0</v>
      </c>
      <c r="L19" s="36">
        <v>4126.0200000000004</v>
      </c>
    </row>
    <row r="20" spans="1:15" ht="34.200000000000003">
      <c r="A20" s="5" t="s">
        <v>47</v>
      </c>
      <c r="B20" s="3" t="s">
        <v>37</v>
      </c>
      <c r="C20" s="59"/>
      <c r="D20" s="59"/>
      <c r="E20" s="3" t="s">
        <v>37</v>
      </c>
      <c r="F20" s="21">
        <f>L20+'2 квартал 2018'!F19+'1 квартал 2018'!F19</f>
        <v>6946.2699999999995</v>
      </c>
      <c r="G20" s="21">
        <f t="shared" si="1"/>
        <v>2933.14</v>
      </c>
      <c r="H20" s="4"/>
      <c r="I20" s="29">
        <f t="shared" si="0"/>
        <v>1.2910631355640503E-5</v>
      </c>
      <c r="L20" s="36">
        <v>3592.9</v>
      </c>
      <c r="M20" s="1">
        <v>2933.14</v>
      </c>
    </row>
    <row r="21" spans="1:15" ht="34.200000000000003">
      <c r="A21" s="5" t="s">
        <v>48</v>
      </c>
      <c r="B21" s="3" t="s">
        <v>38</v>
      </c>
      <c r="C21" s="59"/>
      <c r="D21" s="59"/>
      <c r="E21" s="3" t="s">
        <v>38</v>
      </c>
      <c r="F21" s="21">
        <f>L21+'2 квартал 2018'!F20+'1 квартал 2018'!F20</f>
        <v>10295.68</v>
      </c>
      <c r="G21" s="21">
        <f t="shared" si="1"/>
        <v>611.05999999999995</v>
      </c>
      <c r="H21" s="4"/>
      <c r="I21" s="29">
        <f t="shared" si="0"/>
        <v>2.689667181306615E-6</v>
      </c>
      <c r="L21" s="36">
        <v>7206.98</v>
      </c>
      <c r="M21" s="1">
        <v>611.05999999999995</v>
      </c>
    </row>
    <row r="22" spans="1:15" ht="22.8">
      <c r="A22" s="5" t="s">
        <v>54</v>
      </c>
      <c r="B22" s="3" t="s">
        <v>39</v>
      </c>
      <c r="C22" s="59"/>
      <c r="D22" s="59"/>
      <c r="E22" s="3" t="s">
        <v>39</v>
      </c>
      <c r="F22" s="21">
        <f>L22+'2 квартал 2018'!F21+'1 квартал 2018'!F21</f>
        <v>39027.130000000005</v>
      </c>
      <c r="G22" s="21">
        <f t="shared" si="1"/>
        <v>15586.33</v>
      </c>
      <c r="H22" s="4"/>
      <c r="I22" s="29">
        <f t="shared" si="0"/>
        <v>6.8605440182657574E-5</v>
      </c>
      <c r="L22" s="36">
        <v>20186.45</v>
      </c>
      <c r="M22" s="1">
        <v>15586.33</v>
      </c>
    </row>
    <row r="23" spans="1:15">
      <c r="A23" s="5" t="s">
        <v>55</v>
      </c>
      <c r="B23" s="3" t="s">
        <v>56</v>
      </c>
      <c r="C23" s="59"/>
      <c r="D23" s="59"/>
      <c r="E23" s="3" t="s">
        <v>61</v>
      </c>
      <c r="F23" s="21">
        <f>L23+'2 квартал 2018'!F22+'1 квартал 2018'!F22</f>
        <v>79970.95</v>
      </c>
      <c r="G23" s="21">
        <f t="shared" si="1"/>
        <v>27841.34</v>
      </c>
      <c r="H23" s="4"/>
      <c r="I23" s="29">
        <f t="shared" si="0"/>
        <v>1.2254760331489398E-4</v>
      </c>
      <c r="L23" s="36">
        <v>55078.75</v>
      </c>
      <c r="M23" s="1">
        <v>27841.34</v>
      </c>
    </row>
    <row r="24" spans="1:15">
      <c r="A24" s="5" t="s">
        <v>58</v>
      </c>
      <c r="B24" s="3" t="s">
        <v>57</v>
      </c>
      <c r="C24" s="59"/>
      <c r="D24" s="59"/>
      <c r="E24" s="3" t="s">
        <v>57</v>
      </c>
      <c r="F24" s="21">
        <f>L24+'2 квартал 2018'!F23+'1 квартал 2018'!F23</f>
        <v>25126.78</v>
      </c>
      <c r="G24" s="21">
        <f t="shared" si="1"/>
        <v>0</v>
      </c>
      <c r="H24" s="4"/>
      <c r="I24" s="29">
        <f t="shared" si="0"/>
        <v>0</v>
      </c>
      <c r="L24" s="36">
        <v>12663.39</v>
      </c>
    </row>
    <row r="25" spans="1:15" ht="22.8">
      <c r="A25" s="5" t="s">
        <v>59</v>
      </c>
      <c r="B25" s="3" t="s">
        <v>60</v>
      </c>
      <c r="C25" s="59"/>
      <c r="D25" s="59"/>
      <c r="E25" s="3" t="s">
        <v>60</v>
      </c>
      <c r="F25" s="21">
        <f>L25+'2 квартал 2018'!F24+'1 квартал 2018'!F24</f>
        <v>160</v>
      </c>
      <c r="G25" s="40">
        <f t="shared" si="1"/>
        <v>17.27</v>
      </c>
      <c r="H25" s="4"/>
      <c r="I25" s="29">
        <f t="shared" si="0"/>
        <v>7.6016352275006124E-8</v>
      </c>
      <c r="L25" s="36">
        <v>80</v>
      </c>
      <c r="M25" s="1">
        <v>17.27</v>
      </c>
    </row>
    <row r="26" spans="1:15" s="16" customFormat="1">
      <c r="A26" s="12" t="s">
        <v>42</v>
      </c>
      <c r="B26" s="13" t="s">
        <v>41</v>
      </c>
      <c r="C26" s="59"/>
      <c r="D26" s="59"/>
      <c r="E26" s="14"/>
      <c r="F26" s="23">
        <f>SUM(F27:F30)</f>
        <v>432</v>
      </c>
      <c r="G26" s="23">
        <f>SUM(G27:G30)</f>
        <v>729.76</v>
      </c>
      <c r="H26" s="15"/>
      <c r="I26" s="29">
        <f t="shared" si="0"/>
        <v>3.2121420518939474E-6</v>
      </c>
      <c r="L26" s="23">
        <f>SUM(L27:L30)</f>
        <v>144</v>
      </c>
      <c r="M26" s="23">
        <f>SUM(M27:M30)</f>
        <v>354.53</v>
      </c>
      <c r="O26" s="38"/>
    </row>
    <row r="27" spans="1:15" ht="34.200000000000003">
      <c r="A27" s="5" t="s">
        <v>49</v>
      </c>
      <c r="B27" s="3" t="s">
        <v>8</v>
      </c>
      <c r="C27" s="59"/>
      <c r="D27" s="59"/>
      <c r="E27" s="3" t="str">
        <f>B27</f>
        <v>обучение производственного персонала, внесение в должностные инструкции по рабочим местам практических приемов в части энергосбережения на обслуживаемом оборудовании;</v>
      </c>
      <c r="F27" s="21">
        <f>L27+'2 квартал 2018'!F26+'1 квартал 2018'!F26</f>
        <v>156</v>
      </c>
      <c r="G27" s="21">
        <f>M27+'2 квартал 2018'!G26</f>
        <v>400.52</v>
      </c>
      <c r="H27" s="4"/>
      <c r="I27" s="29">
        <f t="shared" si="0"/>
        <v>1.7629455363743747E-6</v>
      </c>
      <c r="L27" s="36">
        <v>52</v>
      </c>
      <c r="M27" s="1">
        <v>229</v>
      </c>
    </row>
    <row r="28" spans="1:15" ht="45.6">
      <c r="A28" s="5" t="s">
        <v>50</v>
      </c>
      <c r="B28" s="3" t="s">
        <v>9</v>
      </c>
      <c r="C28" s="59"/>
      <c r="D28" s="59"/>
      <c r="E28" s="3" t="str">
        <f t="shared" ref="E28:E30" si="2">B28</f>
        <v>внедрение системы периодического премирования производственного персонала за экономию электроэнергии, выявление и пресечение фактов безучетного и бездоговорного присоединения потребителей к электрическим сетям</v>
      </c>
      <c r="F28" s="21">
        <f>L28+'2 квартал 2018'!F27+'1 квартал 2018'!F27</f>
        <v>177</v>
      </c>
      <c r="G28" s="21">
        <f>M28+'2 квартал 2018'!G27</f>
        <v>246.48999999999998</v>
      </c>
      <c r="H28" s="4"/>
      <c r="I28" s="29">
        <f t="shared" si="0"/>
        <v>1.0849606642887237E-6</v>
      </c>
      <c r="L28" s="36">
        <v>59</v>
      </c>
      <c r="M28" s="1">
        <v>108.78</v>
      </c>
    </row>
    <row r="29" spans="1:15" ht="22.8">
      <c r="A29" s="5" t="s">
        <v>52</v>
      </c>
      <c r="B29" s="3" t="s">
        <v>10</v>
      </c>
      <c r="C29" s="59"/>
      <c r="D29" s="59"/>
      <c r="E29" s="3" t="str">
        <f t="shared" si="2"/>
        <v xml:space="preserve">разработка энергобаланса сетей и постоянная оценка режимов электропотребления для снижения </v>
      </c>
      <c r="F29" s="21">
        <f>L29+'2 квартал 2018'!F28+'1 квартал 2018'!F28</f>
        <v>50.25</v>
      </c>
      <c r="G29" s="21">
        <f>M29+'2 квартал 2018'!G28</f>
        <v>50.25</v>
      </c>
      <c r="H29" s="4"/>
      <c r="I29" s="29">
        <f t="shared" si="0"/>
        <v>2.2118249576253953E-7</v>
      </c>
      <c r="L29" s="36">
        <v>16.75</v>
      </c>
      <c r="M29" s="1">
        <v>16.75</v>
      </c>
    </row>
    <row r="30" spans="1:15" ht="22.8">
      <c r="A30" s="5" t="s">
        <v>51</v>
      </c>
      <c r="B30" s="3" t="s">
        <v>11</v>
      </c>
      <c r="C30" s="59"/>
      <c r="D30" s="59"/>
      <c r="E30" s="3" t="str">
        <f t="shared" si="2"/>
        <v>информационное обеспечение энергосбережения (регламент совещаний, распространения организационной и технической информации)</v>
      </c>
      <c r="F30" s="21">
        <f>L30+'2 квартал 2018'!F29+'1 квартал 2018'!F29</f>
        <v>48.75</v>
      </c>
      <c r="G30" s="21">
        <f>M30+'2 квартал 2018'!G29</f>
        <v>32.5</v>
      </c>
      <c r="H30" s="4"/>
      <c r="I30" s="29">
        <f t="shared" si="0"/>
        <v>1.4305335546830916E-7</v>
      </c>
      <c r="L30" s="36">
        <v>16.25</v>
      </c>
      <c r="M30" s="1">
        <v>0</v>
      </c>
    </row>
    <row r="31" spans="1:15" ht="19.8">
      <c r="A31" s="6"/>
      <c r="B31" s="25" t="s">
        <v>53</v>
      </c>
      <c r="C31" s="9"/>
      <c r="D31" s="9"/>
      <c r="E31" s="9"/>
      <c r="F31" s="26">
        <f>F26+F15+F4</f>
        <v>284788.55</v>
      </c>
      <c r="G31" s="26">
        <f>G26+G15+G4</f>
        <v>113593.98</v>
      </c>
      <c r="H31" s="27"/>
      <c r="I31" s="28">
        <v>5.0000000000000001E-4</v>
      </c>
      <c r="L31" s="26">
        <f>L26+L15+L4</f>
        <v>153047.47999999998</v>
      </c>
      <c r="M31" s="26">
        <f>M26+M15+M4</f>
        <v>113218.75</v>
      </c>
    </row>
    <row r="32" spans="1:15">
      <c r="C32" s="11"/>
      <c r="D32" s="11"/>
      <c r="E32" s="11"/>
      <c r="F32" s="11"/>
      <c r="G32" s="10"/>
      <c r="H32" s="11"/>
      <c r="I32" s="11"/>
    </row>
    <row r="33" spans="2:9">
      <c r="C33" s="11"/>
      <c r="D33" s="11"/>
      <c r="E33" s="11"/>
      <c r="F33" s="35">
        <v>284788</v>
      </c>
      <c r="G33" s="10">
        <v>112846</v>
      </c>
      <c r="H33" s="11"/>
      <c r="I33" s="11"/>
    </row>
    <row r="34" spans="2:9">
      <c r="C34" s="11"/>
      <c r="D34" s="11"/>
      <c r="E34" s="11"/>
      <c r="F34" s="35"/>
      <c r="G34" s="10"/>
      <c r="H34" s="11"/>
      <c r="I34" s="11"/>
    </row>
    <row r="35" spans="2:9">
      <c r="B35" s="2" t="s">
        <v>63</v>
      </c>
    </row>
    <row r="37" spans="2:9" ht="35.25" customHeight="1">
      <c r="B37" s="2" t="s">
        <v>14</v>
      </c>
    </row>
    <row r="38" spans="2:9">
      <c r="B38" s="2" t="s">
        <v>13</v>
      </c>
    </row>
  </sheetData>
  <mergeCells count="3">
    <mergeCell ref="A1:H1"/>
    <mergeCell ref="C5:C30"/>
    <mergeCell ref="D5:D30"/>
  </mergeCells>
  <dataValidations count="2">
    <dataValidation type="decimal" allowBlank="1" showErrorMessage="1" errorTitle="Ошибка" error="Допускается ввод только неотрицательных чисел!" sqref="G32:G34 F15:G15 L15:M15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B5:B25 E5:E26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topLeftCell="C1" zoomScale="85" zoomScaleNormal="85" workbookViewId="0">
      <selection activeCell="F7" sqref="F7"/>
    </sheetView>
  </sheetViews>
  <sheetFormatPr defaultColWidth="9.109375" defaultRowHeight="15.6"/>
  <cols>
    <col min="1" max="1" width="6.6640625" style="1" customWidth="1"/>
    <col min="2" max="2" width="60.33203125" style="1" customWidth="1"/>
    <col min="3" max="3" width="16.5546875" style="1" customWidth="1"/>
    <col min="4" max="4" width="20" style="1" customWidth="1"/>
    <col min="5" max="5" width="60.109375" style="1" customWidth="1"/>
    <col min="6" max="6" width="29.44140625" style="1" customWidth="1"/>
    <col min="7" max="7" width="26.88671875" style="1" customWidth="1"/>
    <col min="8" max="8" width="20.5546875" style="1" customWidth="1"/>
    <col min="9" max="9" width="10.44140625" style="1" bestFit="1" customWidth="1"/>
    <col min="10" max="10" width="14.44140625" style="1" bestFit="1" customWidth="1"/>
    <col min="11" max="16384" width="9.109375" style="1"/>
  </cols>
  <sheetData>
    <row r="1" spans="1:9" ht="85.5" customHeight="1">
      <c r="A1" s="58" t="s">
        <v>62</v>
      </c>
      <c r="B1" s="58"/>
      <c r="C1" s="58"/>
      <c r="D1" s="58"/>
      <c r="E1" s="58"/>
      <c r="F1" s="58"/>
      <c r="G1" s="58"/>
      <c r="H1" s="58"/>
    </row>
    <row r="3" spans="1:9" ht="76.5" customHeight="1">
      <c r="A3" s="24" t="s">
        <v>0</v>
      </c>
      <c r="B3" s="24" t="s">
        <v>6</v>
      </c>
      <c r="C3" s="24" t="s">
        <v>7</v>
      </c>
      <c r="D3" s="24" t="s">
        <v>1</v>
      </c>
      <c r="E3" s="24" t="s">
        <v>2</v>
      </c>
      <c r="F3" s="24" t="s">
        <v>3</v>
      </c>
      <c r="G3" s="24" t="s">
        <v>4</v>
      </c>
      <c r="H3" s="24" t="s">
        <v>5</v>
      </c>
    </row>
    <row r="4" spans="1:9" s="16" customFormat="1">
      <c r="A4" s="17">
        <v>1</v>
      </c>
      <c r="B4" s="18" t="s">
        <v>16</v>
      </c>
      <c r="C4" s="19"/>
      <c r="D4" s="19"/>
      <c r="E4" s="20"/>
      <c r="F4" s="22">
        <f>SUM(F5:F13)</f>
        <v>30589.48</v>
      </c>
      <c r="G4" s="22">
        <f>SUM(G5:G13)</f>
        <v>29743.61</v>
      </c>
      <c r="H4" s="17"/>
      <c r="I4" s="29">
        <f>G4/$G$30*$I$30</f>
        <v>2.3305213763733247E-4</v>
      </c>
    </row>
    <row r="5" spans="1:9" ht="27.6">
      <c r="A5" s="5" t="s">
        <v>23</v>
      </c>
      <c r="B5" s="8" t="s">
        <v>17</v>
      </c>
      <c r="C5" s="59"/>
      <c r="D5" s="59"/>
      <c r="E5" s="8" t="s">
        <v>17</v>
      </c>
      <c r="F5" s="21"/>
      <c r="G5" s="31">
        <v>620.70000000000005</v>
      </c>
      <c r="H5" s="4"/>
      <c r="I5" s="29">
        <f t="shared" ref="I5:I29" si="0">G5/$G$30*$I$30</f>
        <v>4.8634130770102311E-6</v>
      </c>
    </row>
    <row r="6" spans="1:9" ht="27.6">
      <c r="A6" s="5" t="s">
        <v>24</v>
      </c>
      <c r="B6" s="8" t="s">
        <v>18</v>
      </c>
      <c r="C6" s="59"/>
      <c r="D6" s="59"/>
      <c r="E6" s="8" t="s">
        <v>18</v>
      </c>
      <c r="F6" s="21"/>
      <c r="G6" s="32"/>
      <c r="H6" s="4"/>
      <c r="I6" s="29">
        <f t="shared" si="0"/>
        <v>0</v>
      </c>
    </row>
    <row r="7" spans="1:9" ht="55.2">
      <c r="A7" s="5" t="s">
        <v>25</v>
      </c>
      <c r="B7" s="7" t="s">
        <v>19</v>
      </c>
      <c r="C7" s="59"/>
      <c r="D7" s="59"/>
      <c r="E7" s="7" t="s">
        <v>19</v>
      </c>
      <c r="F7" s="33">
        <f>8695.25+1055.14</f>
        <v>9750.39</v>
      </c>
      <c r="G7" s="31">
        <v>15616.21</v>
      </c>
      <c r="H7" s="4"/>
      <c r="I7" s="29">
        <f t="shared" si="0"/>
        <v>1.2235875612588679E-4</v>
      </c>
    </row>
    <row r="8" spans="1:9" ht="55.2">
      <c r="A8" s="5"/>
      <c r="B8" s="7" t="s">
        <v>15</v>
      </c>
      <c r="C8" s="59"/>
      <c r="D8" s="59"/>
      <c r="E8" s="7" t="s">
        <v>15</v>
      </c>
      <c r="F8" s="21">
        <v>0</v>
      </c>
      <c r="G8" s="31">
        <v>24.83</v>
      </c>
      <c r="H8" s="4"/>
      <c r="I8" s="29">
        <f t="shared" si="0"/>
        <v>1.9455219381692285E-7</v>
      </c>
    </row>
    <row r="9" spans="1:9" ht="55.2">
      <c r="A9" s="5" t="s">
        <v>26</v>
      </c>
      <c r="B9" s="7" t="s">
        <v>20</v>
      </c>
      <c r="C9" s="59"/>
      <c r="D9" s="59"/>
      <c r="E9" s="7" t="s">
        <v>20</v>
      </c>
      <c r="F9" s="34">
        <v>820.24</v>
      </c>
      <c r="G9" s="31">
        <v>159.4</v>
      </c>
      <c r="H9" s="4"/>
      <c r="I9" s="29">
        <f t="shared" si="0"/>
        <v>1.2489577001376362E-6</v>
      </c>
    </row>
    <row r="10" spans="1:9" ht="55.2">
      <c r="A10" s="5" t="s">
        <v>27</v>
      </c>
      <c r="B10" s="7" t="s">
        <v>21</v>
      </c>
      <c r="C10" s="59"/>
      <c r="D10" s="59"/>
      <c r="E10" s="7" t="s">
        <v>21</v>
      </c>
      <c r="F10" s="34">
        <v>711.61</v>
      </c>
      <c r="G10" s="31">
        <v>664.85</v>
      </c>
      <c r="H10" s="4"/>
      <c r="I10" s="29">
        <f t="shared" si="0"/>
        <v>5.2093445855489804E-6</v>
      </c>
    </row>
    <row r="11" spans="1:9" ht="69">
      <c r="A11" s="5" t="s">
        <v>28</v>
      </c>
      <c r="B11" s="7" t="s">
        <v>22</v>
      </c>
      <c r="C11" s="59"/>
      <c r="D11" s="59"/>
      <c r="E11" s="7" t="s">
        <v>22</v>
      </c>
      <c r="F11" s="21">
        <v>5840.53</v>
      </c>
      <c r="G11" s="31">
        <v>1986.74</v>
      </c>
      <c r="H11" s="4"/>
      <c r="I11" s="29">
        <f t="shared" si="0"/>
        <v>1.5566839530561152E-5</v>
      </c>
    </row>
    <row r="12" spans="1:9">
      <c r="A12" s="5" t="s">
        <v>29</v>
      </c>
      <c r="B12" s="3" t="s">
        <v>30</v>
      </c>
      <c r="C12" s="59"/>
      <c r="D12" s="59"/>
      <c r="E12" s="3" t="s">
        <v>30</v>
      </c>
      <c r="F12" s="21"/>
      <c r="G12" s="31">
        <v>357.41</v>
      </c>
      <c r="H12" s="4"/>
      <c r="I12" s="29">
        <f t="shared" si="0"/>
        <v>2.8004389686712209E-6</v>
      </c>
    </row>
    <row r="13" spans="1:9">
      <c r="A13" s="5" t="s">
        <v>32</v>
      </c>
      <c r="B13" s="3" t="s">
        <v>31</v>
      </c>
      <c r="C13" s="59"/>
      <c r="D13" s="59"/>
      <c r="E13" s="3" t="s">
        <v>31</v>
      </c>
      <c r="F13" s="21">
        <v>13466.71</v>
      </c>
      <c r="G13" s="31">
        <f>56.46+10257.01</f>
        <v>10313.469999999999</v>
      </c>
      <c r="H13" s="4"/>
      <c r="I13" s="29">
        <f t="shared" si="0"/>
        <v>8.0809835455699527E-5</v>
      </c>
    </row>
    <row r="14" spans="1:9" s="16" customFormat="1">
      <c r="A14" s="12" t="s">
        <v>33</v>
      </c>
      <c r="B14" s="13" t="s">
        <v>34</v>
      </c>
      <c r="C14" s="59"/>
      <c r="D14" s="59"/>
      <c r="E14" s="14"/>
      <c r="F14" s="23">
        <f>SUM(F15:F24)</f>
        <v>62818.14</v>
      </c>
      <c r="G14" s="23">
        <f>SUM(G15:G24)</f>
        <v>33694.369999999995</v>
      </c>
      <c r="H14" s="15"/>
      <c r="I14" s="29">
        <f t="shared" si="0"/>
        <v>2.6400779713165969E-4</v>
      </c>
    </row>
    <row r="15" spans="1:9" s="16" customFormat="1" ht="27.6">
      <c r="A15" s="5" t="s">
        <v>43</v>
      </c>
      <c r="B15" s="8" t="s">
        <v>17</v>
      </c>
      <c r="C15" s="59"/>
      <c r="D15" s="59"/>
      <c r="E15" s="8" t="s">
        <v>17</v>
      </c>
      <c r="F15" s="21">
        <v>8715.2000000000007</v>
      </c>
      <c r="G15" s="31">
        <v>2941.24</v>
      </c>
      <c r="H15" s="4"/>
      <c r="I15" s="29">
        <f t="shared" si="0"/>
        <v>2.3045698531699E-5</v>
      </c>
    </row>
    <row r="16" spans="1:9" s="16" customFormat="1" ht="27.6">
      <c r="A16" s="5" t="s">
        <v>44</v>
      </c>
      <c r="B16" s="8" t="s">
        <v>18</v>
      </c>
      <c r="C16" s="59"/>
      <c r="D16" s="59"/>
      <c r="E16" s="8" t="s">
        <v>18</v>
      </c>
      <c r="F16" s="21"/>
      <c r="G16" s="31">
        <v>600.38</v>
      </c>
      <c r="H16" s="4"/>
      <c r="I16" s="29">
        <f t="shared" si="0"/>
        <v>4.7041983940315805E-6</v>
      </c>
    </row>
    <row r="17" spans="1:9" ht="34.200000000000003">
      <c r="A17" s="5" t="s">
        <v>45</v>
      </c>
      <c r="B17" s="3" t="s">
        <v>35</v>
      </c>
      <c r="C17" s="59"/>
      <c r="D17" s="59"/>
      <c r="E17" s="3" t="s">
        <v>35</v>
      </c>
      <c r="F17" s="21">
        <v>5478.47</v>
      </c>
      <c r="G17" s="31">
        <v>9159.77</v>
      </c>
      <c r="H17" s="4"/>
      <c r="I17" s="29">
        <f t="shared" si="0"/>
        <v>7.1770171097802483E-5</v>
      </c>
    </row>
    <row r="18" spans="1:9" ht="34.200000000000003">
      <c r="A18" s="5" t="s">
        <v>46</v>
      </c>
      <c r="B18" s="3" t="s">
        <v>36</v>
      </c>
      <c r="C18" s="59"/>
      <c r="D18" s="59"/>
      <c r="E18" s="3" t="s">
        <v>36</v>
      </c>
      <c r="F18" s="21">
        <v>2750.68</v>
      </c>
      <c r="G18" s="32"/>
      <c r="H18" s="4"/>
      <c r="I18" s="29">
        <f t="shared" si="0"/>
        <v>0</v>
      </c>
    </row>
    <row r="19" spans="1:9" ht="34.200000000000003">
      <c r="A19" s="5" t="s">
        <v>47</v>
      </c>
      <c r="B19" s="3" t="s">
        <v>37</v>
      </c>
      <c r="C19" s="59"/>
      <c r="D19" s="59"/>
      <c r="E19" s="3" t="s">
        <v>37</v>
      </c>
      <c r="F19" s="21">
        <v>2395.2600000000002</v>
      </c>
      <c r="G19" s="31">
        <v>2818.77</v>
      </c>
      <c r="H19" s="4"/>
      <c r="I19" s="29">
        <f t="shared" si="0"/>
        <v>2.2086100981285848E-5</v>
      </c>
    </row>
    <row r="20" spans="1:9" ht="34.200000000000003">
      <c r="A20" s="5" t="s">
        <v>48</v>
      </c>
      <c r="B20" s="3" t="s">
        <v>38</v>
      </c>
      <c r="C20" s="59"/>
      <c r="D20" s="59"/>
      <c r="E20" s="3" t="s">
        <v>38</v>
      </c>
      <c r="F20" s="21">
        <v>3088.7</v>
      </c>
      <c r="G20" s="32"/>
      <c r="H20" s="4"/>
      <c r="I20" s="29">
        <f t="shared" si="0"/>
        <v>0</v>
      </c>
    </row>
    <row r="21" spans="1:9" ht="22.8">
      <c r="A21" s="5" t="s">
        <v>54</v>
      </c>
      <c r="B21" s="3" t="s">
        <v>39</v>
      </c>
      <c r="C21" s="59"/>
      <c r="D21" s="59"/>
      <c r="E21" s="3" t="s">
        <v>39</v>
      </c>
      <c r="F21" s="21">
        <v>13457.63</v>
      </c>
      <c r="G21" s="31">
        <v>11375.05</v>
      </c>
      <c r="H21" s="4"/>
      <c r="I21" s="29">
        <f t="shared" si="0"/>
        <v>8.9127705689778032E-5</v>
      </c>
    </row>
    <row r="22" spans="1:9">
      <c r="A22" s="5" t="s">
        <v>55</v>
      </c>
      <c r="B22" s="3" t="s">
        <v>56</v>
      </c>
      <c r="C22" s="59"/>
      <c r="D22" s="59"/>
      <c r="E22" s="3" t="s">
        <v>61</v>
      </c>
      <c r="F22" s="21">
        <v>24892.2</v>
      </c>
      <c r="G22" s="32">
        <v>6759.16</v>
      </c>
      <c r="H22" s="4"/>
      <c r="I22" s="29">
        <f t="shared" si="0"/>
        <v>5.2960507706789866E-5</v>
      </c>
    </row>
    <row r="23" spans="1:9">
      <c r="A23" s="5" t="s">
        <v>58</v>
      </c>
      <c r="B23" s="3" t="s">
        <v>57</v>
      </c>
      <c r="C23" s="59"/>
      <c r="D23" s="59"/>
      <c r="E23" s="3" t="s">
        <v>57</v>
      </c>
      <c r="F23" s="21">
        <v>2000</v>
      </c>
      <c r="G23" s="32"/>
      <c r="H23" s="4"/>
      <c r="I23" s="29">
        <f t="shared" si="0"/>
        <v>0</v>
      </c>
    </row>
    <row r="24" spans="1:9" ht="22.8">
      <c r="A24" s="5" t="s">
        <v>59</v>
      </c>
      <c r="B24" s="3" t="s">
        <v>60</v>
      </c>
      <c r="C24" s="59"/>
      <c r="D24" s="59"/>
      <c r="E24" s="3" t="s">
        <v>60</v>
      </c>
      <c r="F24" s="21">
        <v>40</v>
      </c>
      <c r="G24" s="32">
        <v>40</v>
      </c>
      <c r="H24" s="4"/>
      <c r="I24" s="29">
        <f t="shared" si="0"/>
        <v>3.1341473027293255E-7</v>
      </c>
    </row>
    <row r="25" spans="1:9" s="16" customFormat="1">
      <c r="A25" s="12" t="s">
        <v>42</v>
      </c>
      <c r="B25" s="13" t="s">
        <v>41</v>
      </c>
      <c r="C25" s="59"/>
      <c r="D25" s="59"/>
      <c r="E25" s="14"/>
      <c r="F25" s="23">
        <f>SUM(F26:F29)</f>
        <v>144</v>
      </c>
      <c r="G25" s="23">
        <f>SUM(G26:G29)</f>
        <v>375.22999999999996</v>
      </c>
      <c r="H25" s="15"/>
      <c r="I25" s="29">
        <f t="shared" si="0"/>
        <v>2.9400652310078116E-6</v>
      </c>
    </row>
    <row r="26" spans="1:9" ht="34.200000000000003">
      <c r="A26" s="5" t="s">
        <v>49</v>
      </c>
      <c r="B26" s="3" t="s">
        <v>8</v>
      </c>
      <c r="C26" s="59"/>
      <c r="D26" s="59"/>
      <c r="E26" s="3" t="str">
        <f>B26</f>
        <v>обучение производственного персонала, внесение в должностные инструкции по рабочим местам практических приемов в части энергосбережения на обслуживаемом оборудовании;</v>
      </c>
      <c r="F26" s="21">
        <v>52</v>
      </c>
      <c r="G26" s="30">
        <f>F26+'1 квартал 2018'!G26</f>
        <v>171.51999999999998</v>
      </c>
      <c r="H26" s="4"/>
      <c r="I26" s="29">
        <f t="shared" si="0"/>
        <v>1.3439223634103346E-6</v>
      </c>
    </row>
    <row r="27" spans="1:9" ht="45.6">
      <c r="A27" s="5" t="s">
        <v>50</v>
      </c>
      <c r="B27" s="3" t="s">
        <v>9</v>
      </c>
      <c r="C27" s="59"/>
      <c r="D27" s="59"/>
      <c r="E27" s="3" t="str">
        <f t="shared" ref="E27:E29" si="1">B27</f>
        <v>внедрение системы периодического премирования производственного персонала за экономию электроэнергии, выявление и пресечение фактов безучетного и бездоговорного присоединения потребителей к электрическим сетям</v>
      </c>
      <c r="F27" s="21">
        <v>59</v>
      </c>
      <c r="G27" s="30">
        <f>F27+'1 квартал 2018'!G27</f>
        <v>137.70999999999998</v>
      </c>
      <c r="H27" s="4"/>
      <c r="I27" s="29">
        <f t="shared" si="0"/>
        <v>1.0790085626471384E-6</v>
      </c>
    </row>
    <row r="28" spans="1:9" ht="22.8">
      <c r="A28" s="5" t="s">
        <v>52</v>
      </c>
      <c r="B28" s="3" t="s">
        <v>10</v>
      </c>
      <c r="C28" s="59"/>
      <c r="D28" s="59"/>
      <c r="E28" s="3" t="str">
        <f t="shared" si="1"/>
        <v xml:space="preserve">разработка энергобаланса сетей и постоянная оценка режимов электропотребления для снижения </v>
      </c>
      <c r="F28" s="21">
        <v>16.75</v>
      </c>
      <c r="G28" s="30">
        <f>F28+'1 квартал 2018'!G28</f>
        <v>33.5</v>
      </c>
      <c r="H28" s="4"/>
      <c r="I28" s="29">
        <f t="shared" si="0"/>
        <v>2.6248483660358104E-7</v>
      </c>
    </row>
    <row r="29" spans="1:9" ht="34.200000000000003">
      <c r="A29" s="5" t="s">
        <v>51</v>
      </c>
      <c r="B29" s="3" t="s">
        <v>11</v>
      </c>
      <c r="C29" s="59"/>
      <c r="D29" s="59"/>
      <c r="E29" s="3" t="str">
        <f t="shared" si="1"/>
        <v>информационное обеспечение энергосбережения (регламент совещаний, распространения организационной и технической информации)</v>
      </c>
      <c r="F29" s="21">
        <v>16.25</v>
      </c>
      <c r="G29" s="30">
        <f>F29+'1 квартал 2018'!G29</f>
        <v>32.5</v>
      </c>
      <c r="H29" s="4"/>
      <c r="I29" s="29">
        <f t="shared" si="0"/>
        <v>2.5464946834675766E-7</v>
      </c>
    </row>
    <row r="30" spans="1:9" ht="19.8">
      <c r="A30" s="6"/>
      <c r="B30" s="25" t="s">
        <v>53</v>
      </c>
      <c r="C30" s="9"/>
      <c r="D30" s="9"/>
      <c r="E30" s="9"/>
      <c r="F30" s="26">
        <f>F25+F14+F4</f>
        <v>93551.62</v>
      </c>
      <c r="G30" s="26">
        <f>G25+G14+G4</f>
        <v>63813.21</v>
      </c>
      <c r="H30" s="27"/>
      <c r="I30" s="28">
        <v>5.0000000000000001E-4</v>
      </c>
    </row>
    <row r="31" spans="1:9">
      <c r="C31" s="11"/>
      <c r="D31" s="11"/>
      <c r="E31" s="11"/>
      <c r="F31" s="11"/>
      <c r="G31" s="10"/>
      <c r="H31" s="11"/>
      <c r="I31" s="11"/>
    </row>
    <row r="32" spans="1:9">
      <c r="C32" s="11"/>
      <c r="D32" s="11"/>
      <c r="E32" s="11"/>
      <c r="F32" s="35"/>
      <c r="G32" s="10">
        <v>63397</v>
      </c>
      <c r="H32" s="11"/>
      <c r="I32" s="11"/>
    </row>
    <row r="33" spans="2:9">
      <c r="C33" s="11"/>
      <c r="D33" s="11"/>
      <c r="E33" s="11"/>
      <c r="F33" s="11"/>
      <c r="G33" s="10"/>
      <c r="H33" s="11"/>
      <c r="I33" s="11"/>
    </row>
    <row r="34" spans="2:9" ht="31.2">
      <c r="B34" s="2" t="s">
        <v>12</v>
      </c>
    </row>
    <row r="36" spans="2:9" ht="35.25" customHeight="1">
      <c r="B36" s="2" t="s">
        <v>14</v>
      </c>
    </row>
    <row r="37" spans="2:9">
      <c r="B37" s="2" t="s">
        <v>13</v>
      </c>
    </row>
  </sheetData>
  <mergeCells count="3">
    <mergeCell ref="A1:H1"/>
    <mergeCell ref="C5:C29"/>
    <mergeCell ref="D5:D29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B5:B24 E5:E25">
      <formula1>900</formula1>
    </dataValidation>
    <dataValidation type="decimal" allowBlank="1" showErrorMessage="1" errorTitle="Ошибка" error="Допускается ввод только неотрицательных чисел!" sqref="G31:G33 F15:F16 F14:G14">
      <formula1>0</formula1>
      <formula2>9.99999999999999E+23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7"/>
  <sheetViews>
    <sheetView topLeftCell="C22" zoomScale="85" zoomScaleNormal="85" workbookViewId="0">
      <selection activeCell="G32" sqref="G32"/>
    </sheetView>
  </sheetViews>
  <sheetFormatPr defaultColWidth="9.109375" defaultRowHeight="15.6"/>
  <cols>
    <col min="1" max="1" width="6.6640625" style="1" customWidth="1"/>
    <col min="2" max="2" width="61.5546875" style="1" customWidth="1"/>
    <col min="3" max="3" width="16.5546875" style="1" customWidth="1"/>
    <col min="4" max="4" width="20" style="1" customWidth="1"/>
    <col min="5" max="5" width="63" style="1" customWidth="1"/>
    <col min="6" max="6" width="29.44140625" style="1" customWidth="1"/>
    <col min="7" max="7" width="26.88671875" style="1" customWidth="1"/>
    <col min="8" max="8" width="20.5546875" style="1" customWidth="1"/>
    <col min="9" max="9" width="10.44140625" style="1" bestFit="1" customWidth="1"/>
    <col min="10" max="10" width="14.44140625" style="1" bestFit="1" customWidth="1"/>
    <col min="11" max="16384" width="9.109375" style="1"/>
  </cols>
  <sheetData>
    <row r="1" spans="1:9" ht="85.5" customHeight="1">
      <c r="A1" s="58" t="s">
        <v>62</v>
      </c>
      <c r="B1" s="58"/>
      <c r="C1" s="58"/>
      <c r="D1" s="58"/>
      <c r="E1" s="58"/>
      <c r="F1" s="58"/>
      <c r="G1" s="58"/>
      <c r="H1" s="58"/>
    </row>
    <row r="3" spans="1:9" ht="76.5" customHeight="1">
      <c r="A3" s="24" t="s">
        <v>0</v>
      </c>
      <c r="B3" s="24" t="s">
        <v>6</v>
      </c>
      <c r="C3" s="24" t="s">
        <v>7</v>
      </c>
      <c r="D3" s="24" t="s">
        <v>1</v>
      </c>
      <c r="E3" s="24" t="s">
        <v>2</v>
      </c>
      <c r="F3" s="24" t="s">
        <v>3</v>
      </c>
      <c r="G3" s="24" t="s">
        <v>4</v>
      </c>
      <c r="H3" s="24" t="s">
        <v>5</v>
      </c>
    </row>
    <row r="4" spans="1:9" s="16" customFormat="1">
      <c r="A4" s="17">
        <v>1</v>
      </c>
      <c r="B4" s="18" t="s">
        <v>16</v>
      </c>
      <c r="C4" s="19"/>
      <c r="D4" s="19"/>
      <c r="E4" s="20"/>
      <c r="F4" s="22">
        <f>SUM(F5:F13)</f>
        <v>10937.080000000002</v>
      </c>
      <c r="G4" s="22">
        <f>SUM(G5:G13)</f>
        <v>7123.7200000000012</v>
      </c>
      <c r="H4" s="17"/>
      <c r="I4" s="29">
        <f>G4/$G$30*$I$30</f>
        <v>2.8981514404671728E-4</v>
      </c>
    </row>
    <row r="5" spans="1:9" ht="27.6">
      <c r="A5" s="5" t="s">
        <v>23</v>
      </c>
      <c r="B5" s="8" t="s">
        <v>17</v>
      </c>
      <c r="C5" s="59"/>
      <c r="D5" s="59"/>
      <c r="E5" s="8" t="s">
        <v>17</v>
      </c>
      <c r="F5" s="21"/>
      <c r="G5" s="21">
        <v>208.22</v>
      </c>
      <c r="H5" s="4"/>
      <c r="I5" s="29">
        <f t="shared" ref="I5:I29" si="0">G5/$G$30*$I$30</f>
        <v>8.4710389085207541E-6</v>
      </c>
    </row>
    <row r="6" spans="1:9" ht="27.6">
      <c r="A6" s="5" t="s">
        <v>24</v>
      </c>
      <c r="B6" s="8" t="s">
        <v>18</v>
      </c>
      <c r="C6" s="59"/>
      <c r="D6" s="59"/>
      <c r="E6" s="8" t="s">
        <v>18</v>
      </c>
      <c r="F6" s="21">
        <v>5368.77</v>
      </c>
      <c r="G6" s="21"/>
      <c r="H6" s="4"/>
      <c r="I6" s="29">
        <f t="shared" si="0"/>
        <v>0</v>
      </c>
    </row>
    <row r="7" spans="1:9" ht="55.2">
      <c r="A7" s="5" t="s">
        <v>25</v>
      </c>
      <c r="B7" s="7" t="s">
        <v>19</v>
      </c>
      <c r="C7" s="59"/>
      <c r="D7" s="59"/>
      <c r="E7" s="7" t="s">
        <v>19</v>
      </c>
      <c r="F7" s="21">
        <v>3478.1</v>
      </c>
      <c r="G7" s="21">
        <v>5784.34</v>
      </c>
      <c r="H7" s="4"/>
      <c r="I7" s="29">
        <f t="shared" si="0"/>
        <v>2.3532498895453336E-4</v>
      </c>
    </row>
    <row r="8" spans="1:9" ht="55.2">
      <c r="A8" s="5"/>
      <c r="B8" s="7" t="s">
        <v>15</v>
      </c>
      <c r="C8" s="59"/>
      <c r="D8" s="59"/>
      <c r="E8" s="7" t="s">
        <v>15</v>
      </c>
      <c r="F8" s="21"/>
      <c r="G8" s="21"/>
      <c r="H8" s="4"/>
      <c r="I8" s="29">
        <f t="shared" si="0"/>
        <v>0</v>
      </c>
    </row>
    <row r="9" spans="1:9" ht="55.2">
      <c r="A9" s="5" t="s">
        <v>26</v>
      </c>
      <c r="B9" s="7" t="s">
        <v>20</v>
      </c>
      <c r="C9" s="59"/>
      <c r="D9" s="59"/>
      <c r="E9" s="7" t="s">
        <v>20</v>
      </c>
      <c r="F9" s="21">
        <v>328.1</v>
      </c>
      <c r="G9" s="21"/>
      <c r="H9" s="4"/>
      <c r="I9" s="29">
        <f t="shared" si="0"/>
        <v>0</v>
      </c>
    </row>
    <row r="10" spans="1:9" ht="55.2">
      <c r="A10" s="5" t="s">
        <v>27</v>
      </c>
      <c r="B10" s="7" t="s">
        <v>21</v>
      </c>
      <c r="C10" s="59"/>
      <c r="D10" s="59"/>
      <c r="E10" s="7" t="s">
        <v>21</v>
      </c>
      <c r="F10" s="21">
        <v>0</v>
      </c>
      <c r="G10" s="21">
        <v>116.85</v>
      </c>
      <c r="H10" s="4"/>
      <c r="I10" s="29">
        <f t="shared" si="0"/>
        <v>4.7538223823871392E-6</v>
      </c>
    </row>
    <row r="11" spans="1:9" ht="55.2">
      <c r="A11" s="5" t="s">
        <v>28</v>
      </c>
      <c r="B11" s="7" t="s">
        <v>22</v>
      </c>
      <c r="C11" s="59"/>
      <c r="D11" s="59"/>
      <c r="E11" s="7" t="s">
        <v>22</v>
      </c>
      <c r="F11" s="21">
        <v>1762.11</v>
      </c>
      <c r="G11" s="21">
        <v>928.29</v>
      </c>
      <c r="H11" s="4"/>
      <c r="I11" s="29">
        <f t="shared" si="0"/>
        <v>3.7765731958460905E-5</v>
      </c>
    </row>
    <row r="12" spans="1:9">
      <c r="A12" s="5" t="s">
        <v>29</v>
      </c>
      <c r="B12" s="3" t="s">
        <v>30</v>
      </c>
      <c r="C12" s="59"/>
      <c r="D12" s="59"/>
      <c r="E12" s="3" t="s">
        <v>30</v>
      </c>
      <c r="F12" s="21"/>
      <c r="G12" s="21"/>
      <c r="H12" s="4"/>
      <c r="I12" s="29">
        <f t="shared" si="0"/>
        <v>0</v>
      </c>
    </row>
    <row r="13" spans="1:9">
      <c r="A13" s="5" t="s">
        <v>32</v>
      </c>
      <c r="B13" s="3" t="s">
        <v>31</v>
      </c>
      <c r="C13" s="59"/>
      <c r="D13" s="59"/>
      <c r="E13" s="3" t="s">
        <v>31</v>
      </c>
      <c r="F13" s="21"/>
      <c r="G13" s="21">
        <v>86.02</v>
      </c>
      <c r="H13" s="4"/>
      <c r="I13" s="29">
        <f t="shared" si="0"/>
        <v>3.4995618428150763E-6</v>
      </c>
    </row>
    <row r="14" spans="1:9" s="16" customFormat="1">
      <c r="A14" s="12" t="s">
        <v>33</v>
      </c>
      <c r="B14" s="13" t="s">
        <v>34</v>
      </c>
      <c r="C14" s="59"/>
      <c r="D14" s="59"/>
      <c r="E14" s="14"/>
      <c r="F14" s="23">
        <f>SUM(F15:F24)</f>
        <v>27108.37</v>
      </c>
      <c r="G14" s="23">
        <f>SUM(G15:G22)</f>
        <v>4935.16</v>
      </c>
      <c r="H14" s="15"/>
      <c r="I14" s="29">
        <f t="shared" si="0"/>
        <v>2.0077769849090039E-4</v>
      </c>
    </row>
    <row r="15" spans="1:9" s="16" customFormat="1" ht="27.6">
      <c r="A15" s="5" t="s">
        <v>43</v>
      </c>
      <c r="B15" s="8" t="s">
        <v>17</v>
      </c>
      <c r="C15" s="59"/>
      <c r="D15" s="59"/>
      <c r="E15" s="8" t="s">
        <v>17</v>
      </c>
      <c r="F15" s="21">
        <v>6972.16</v>
      </c>
      <c r="G15" s="21">
        <v>1668.12</v>
      </c>
      <c r="H15" s="4"/>
      <c r="I15" s="29">
        <f t="shared" si="0"/>
        <v>6.7864323427536448E-5</v>
      </c>
    </row>
    <row r="16" spans="1:9" s="16" customFormat="1" ht="27.6">
      <c r="A16" s="5" t="s">
        <v>44</v>
      </c>
      <c r="B16" s="8" t="s">
        <v>18</v>
      </c>
      <c r="C16" s="59"/>
      <c r="D16" s="59"/>
      <c r="E16" s="8" t="s">
        <v>18</v>
      </c>
      <c r="F16" s="21"/>
      <c r="G16" s="21">
        <v>549.41999999999996</v>
      </c>
      <c r="H16" s="4"/>
      <c r="I16" s="29">
        <f t="shared" si="0"/>
        <v>2.2352118898854445E-5</v>
      </c>
    </row>
    <row r="17" spans="1:9" ht="34.200000000000003">
      <c r="A17" s="5" t="s">
        <v>45</v>
      </c>
      <c r="B17" s="3" t="s">
        <v>35</v>
      </c>
      <c r="C17" s="59"/>
      <c r="D17" s="59"/>
      <c r="E17" s="3" t="s">
        <v>35</v>
      </c>
      <c r="F17" s="21">
        <v>2191.39</v>
      </c>
      <c r="G17" s="21">
        <v>66.2</v>
      </c>
      <c r="H17" s="4"/>
      <c r="I17" s="29">
        <f t="shared" si="0"/>
        <v>2.6932224365770526E-6</v>
      </c>
    </row>
    <row r="18" spans="1:9" ht="34.200000000000003">
      <c r="A18" s="5" t="s">
        <v>46</v>
      </c>
      <c r="B18" s="3" t="s">
        <v>36</v>
      </c>
      <c r="C18" s="59"/>
      <c r="D18" s="59"/>
      <c r="E18" s="3" t="s">
        <v>36</v>
      </c>
      <c r="F18" s="21">
        <v>1100.27</v>
      </c>
      <c r="G18" s="21"/>
      <c r="H18" s="4"/>
      <c r="I18" s="29">
        <f t="shared" si="0"/>
        <v>0</v>
      </c>
    </row>
    <row r="19" spans="1:9" ht="34.200000000000003">
      <c r="A19" s="5" t="s">
        <v>47</v>
      </c>
      <c r="B19" s="3" t="s">
        <v>37</v>
      </c>
      <c r="C19" s="59"/>
      <c r="D19" s="59"/>
      <c r="E19" s="3" t="s">
        <v>37</v>
      </c>
      <c r="F19" s="21">
        <v>958.11</v>
      </c>
      <c r="G19" s="21">
        <v>775.11</v>
      </c>
      <c r="H19" s="4"/>
      <c r="I19" s="29">
        <f t="shared" si="0"/>
        <v>3.1533891885426574E-5</v>
      </c>
    </row>
    <row r="20" spans="1:9" ht="34.200000000000003">
      <c r="A20" s="5" t="s">
        <v>48</v>
      </c>
      <c r="B20" s="3" t="s">
        <v>38</v>
      </c>
      <c r="C20" s="59"/>
      <c r="D20" s="59"/>
      <c r="E20" s="3" t="s">
        <v>38</v>
      </c>
      <c r="F20" s="21"/>
      <c r="G20" s="21"/>
      <c r="H20" s="4"/>
      <c r="I20" s="29">
        <f t="shared" si="0"/>
        <v>0</v>
      </c>
    </row>
    <row r="21" spans="1:9" ht="22.8">
      <c r="A21" s="5" t="s">
        <v>54</v>
      </c>
      <c r="B21" s="3" t="s">
        <v>39</v>
      </c>
      <c r="C21" s="59"/>
      <c r="D21" s="59"/>
      <c r="E21" s="3" t="s">
        <v>39</v>
      </c>
      <c r="F21" s="21">
        <v>5383.05</v>
      </c>
      <c r="G21" s="21">
        <v>1737.68</v>
      </c>
      <c r="H21" s="4"/>
      <c r="I21" s="29">
        <f t="shared" si="0"/>
        <v>7.0694241141861224E-5</v>
      </c>
    </row>
    <row r="22" spans="1:9">
      <c r="A22" s="5" t="s">
        <v>55</v>
      </c>
      <c r="B22" s="3" t="s">
        <v>56</v>
      </c>
      <c r="C22" s="59"/>
      <c r="D22" s="59"/>
      <c r="E22" s="3" t="s">
        <v>40</v>
      </c>
      <c r="F22" s="21"/>
      <c r="G22" s="21">
        <v>138.63</v>
      </c>
      <c r="H22" s="4"/>
      <c r="I22" s="29">
        <f t="shared" si="0"/>
        <v>5.6399007006446645E-6</v>
      </c>
    </row>
    <row r="23" spans="1:9">
      <c r="A23" s="5" t="s">
        <v>58</v>
      </c>
      <c r="B23" s="3" t="s">
        <v>57</v>
      </c>
      <c r="C23" s="59"/>
      <c r="D23" s="59"/>
      <c r="E23" s="3" t="s">
        <v>57</v>
      </c>
      <c r="F23" s="21">
        <v>10463.39</v>
      </c>
      <c r="G23" s="21"/>
      <c r="H23" s="4"/>
      <c r="I23" s="29">
        <f t="shared" si="0"/>
        <v>0</v>
      </c>
    </row>
    <row r="24" spans="1:9" ht="22.8">
      <c r="A24" s="5" t="s">
        <v>59</v>
      </c>
      <c r="B24" s="3" t="s">
        <v>60</v>
      </c>
      <c r="C24" s="59"/>
      <c r="D24" s="59"/>
      <c r="E24" s="3" t="s">
        <v>60</v>
      </c>
      <c r="F24" s="21">
        <v>40</v>
      </c>
      <c r="G24" s="30">
        <v>18.350000000000001</v>
      </c>
      <c r="H24" s="4"/>
      <c r="I24" s="29">
        <f t="shared" si="0"/>
        <v>7.4653522222339757E-7</v>
      </c>
    </row>
    <row r="25" spans="1:9" s="16" customFormat="1">
      <c r="A25" s="12" t="s">
        <v>42</v>
      </c>
      <c r="B25" s="13" t="s">
        <v>41</v>
      </c>
      <c r="C25" s="59"/>
      <c r="D25" s="59"/>
      <c r="E25" s="14"/>
      <c r="F25" s="23">
        <f>SUM(F26:F29)</f>
        <v>144</v>
      </c>
      <c r="G25" s="23">
        <f>SUM(G26:G29)</f>
        <v>231.23</v>
      </c>
      <c r="H25" s="15"/>
      <c r="I25" s="29">
        <f t="shared" si="0"/>
        <v>9.4071574623823545E-6</v>
      </c>
    </row>
    <row r="26" spans="1:9" ht="34.200000000000003">
      <c r="A26" s="5" t="s">
        <v>49</v>
      </c>
      <c r="B26" s="3" t="s">
        <v>8</v>
      </c>
      <c r="C26" s="59"/>
      <c r="D26" s="59"/>
      <c r="E26" s="3" t="str">
        <f>B26</f>
        <v>обучение производственного персонала, внесение в должностные инструкции по рабочим местам практических приемов в части энергосбережения на обслуживаемом оборудовании;</v>
      </c>
      <c r="F26" s="21">
        <v>52</v>
      </c>
      <c r="G26" s="30">
        <v>119.52</v>
      </c>
      <c r="H26" s="4"/>
      <c r="I26" s="29">
        <f t="shared" si="0"/>
        <v>4.8624463084545213E-6</v>
      </c>
    </row>
    <row r="27" spans="1:9" ht="45.6">
      <c r="A27" s="5" t="s">
        <v>50</v>
      </c>
      <c r="B27" s="3" t="s">
        <v>9</v>
      </c>
      <c r="C27" s="59"/>
      <c r="D27" s="59"/>
      <c r="E27" s="3" t="str">
        <f t="shared" ref="E27:E29" si="1">B27</f>
        <v>внедрение системы периодического премирования производственного персонала за экономию электроэнергии, выявление и пресечение фактов безучетного и бездоговорного присоединения потребителей к электрическим сетям</v>
      </c>
      <c r="F27" s="21">
        <v>59</v>
      </c>
      <c r="G27" s="30">
        <v>78.709999999999994</v>
      </c>
      <c r="H27" s="4"/>
      <c r="I27" s="29">
        <f t="shared" si="0"/>
        <v>3.202168247477036E-6</v>
      </c>
    </row>
    <row r="28" spans="1:9" ht="22.8">
      <c r="A28" s="5" t="s">
        <v>52</v>
      </c>
      <c r="B28" s="3" t="s">
        <v>10</v>
      </c>
      <c r="C28" s="59"/>
      <c r="D28" s="59"/>
      <c r="E28" s="3" t="str">
        <f t="shared" si="1"/>
        <v xml:space="preserve">разработка энергобаланса сетей и постоянная оценка режимов электропотребления для снижения </v>
      </c>
      <c r="F28" s="21">
        <v>16.75</v>
      </c>
      <c r="G28" s="30">
        <f>F28</f>
        <v>16.75</v>
      </c>
      <c r="H28" s="4"/>
      <c r="I28" s="29">
        <f t="shared" si="0"/>
        <v>6.8144223281972253E-7</v>
      </c>
    </row>
    <row r="29" spans="1:9" ht="34.200000000000003">
      <c r="A29" s="5" t="s">
        <v>51</v>
      </c>
      <c r="B29" s="3" t="s">
        <v>11</v>
      </c>
      <c r="C29" s="59"/>
      <c r="D29" s="59"/>
      <c r="E29" s="3" t="str">
        <f t="shared" si="1"/>
        <v>информационное обеспечение энергосбережения (регламент совещаний, распространения организационной и технической информации)</v>
      </c>
      <c r="F29" s="21">
        <v>16.25</v>
      </c>
      <c r="G29" s="30">
        <f>F29</f>
        <v>16.25</v>
      </c>
      <c r="H29" s="4"/>
      <c r="I29" s="29">
        <f t="shared" si="0"/>
        <v>6.6110067363107408E-7</v>
      </c>
    </row>
    <row r="30" spans="1:9" ht="19.8">
      <c r="A30" s="6"/>
      <c r="B30" s="25" t="s">
        <v>53</v>
      </c>
      <c r="C30" s="9"/>
      <c r="D30" s="9"/>
      <c r="E30" s="9"/>
      <c r="F30" s="25">
        <f>F25+F14+F4</f>
        <v>38189.449999999997</v>
      </c>
      <c r="G30" s="26">
        <f>G25+G14+G4</f>
        <v>12290.11</v>
      </c>
      <c r="H30" s="27"/>
      <c r="I30" s="28">
        <v>5.0000000000000001E-4</v>
      </c>
    </row>
    <row r="31" spans="1:9">
      <c r="C31" s="11"/>
      <c r="D31" s="11"/>
      <c r="E31" s="11"/>
      <c r="F31" s="11"/>
      <c r="G31" s="10">
        <v>12058.88</v>
      </c>
      <c r="H31" s="11"/>
      <c r="I31" s="11"/>
    </row>
    <row r="32" spans="1:9">
      <c r="C32" s="11"/>
      <c r="D32" s="11"/>
      <c r="E32" s="11"/>
      <c r="F32" s="11"/>
      <c r="G32" s="10"/>
      <c r="H32" s="11"/>
      <c r="I32" s="11"/>
    </row>
    <row r="33" spans="2:9">
      <c r="C33" s="11"/>
      <c r="D33" s="11"/>
      <c r="E33" s="11"/>
      <c r="F33" s="11"/>
      <c r="G33" s="10"/>
      <c r="H33" s="11"/>
      <c r="I33" s="11"/>
    </row>
    <row r="34" spans="2:9" ht="31.2">
      <c r="B34" s="2" t="s">
        <v>12</v>
      </c>
    </row>
    <row r="36" spans="2:9" ht="35.25" customHeight="1">
      <c r="B36" s="2" t="s">
        <v>14</v>
      </c>
    </row>
    <row r="37" spans="2:9">
      <c r="B37" s="2" t="s">
        <v>13</v>
      </c>
    </row>
  </sheetData>
  <mergeCells count="3">
    <mergeCell ref="A1:H1"/>
    <mergeCell ref="C5:C29"/>
    <mergeCell ref="D5:D29"/>
  </mergeCells>
  <dataValidations count="2">
    <dataValidation type="decimal" allowBlank="1" showErrorMessage="1" errorTitle="Ошибка" error="Допускается ввод только неотрицательных чисел!" sqref="G31:G33 F14:G1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E5:E25 B5:B24">
      <formula1>900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2020</vt:lpstr>
      <vt:lpstr>2019</vt:lpstr>
      <vt:lpstr>9 месяцев 2019</vt:lpstr>
      <vt:lpstr>6 месяцев 2019</vt:lpstr>
      <vt:lpstr>1 квартал 2019</vt:lpstr>
      <vt:lpstr>4 квартал 2018</vt:lpstr>
      <vt:lpstr>3 квартал 2018</vt:lpstr>
      <vt:lpstr>2 квартал 2018</vt:lpstr>
      <vt:lpstr>1 квартал 2018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ryzhkov-pm</dc:creator>
  <cp:lastModifiedBy>Smyshlyaeva-AA</cp:lastModifiedBy>
  <cp:lastPrinted>2019-10-30T08:29:47Z</cp:lastPrinted>
  <dcterms:created xsi:type="dcterms:W3CDTF">2016-01-22T06:57:22Z</dcterms:created>
  <dcterms:modified xsi:type="dcterms:W3CDTF">2021-02-26T09:01:02Z</dcterms:modified>
</cp:coreProperties>
</file>